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southworcestershire.sharepoint.com/sites/Communications_WCC-Websites/Shared Documents/Documents for website/Worcester City Council/PDF/Community Development/Small Grants/Community Grants 2026/"/>
    </mc:Choice>
  </mc:AlternateContent>
  <xr:revisionPtr revIDLastSave="0" documentId="8_{02EE905A-7EF2-40FF-8C87-52A523DED024}" xr6:coauthVersionLast="47" xr6:coauthVersionMax="47" xr10:uidLastSave="{00000000-0000-0000-0000-000000000000}"/>
  <bookViews>
    <workbookView xWindow="38280" yWindow="-120" windowWidth="29040" windowHeight="15720" firstSheet="6" activeTab="6" xr2:uid="{00000000-000D-0000-FFFF-FFFF00000000}"/>
  </bookViews>
  <sheets>
    <sheet name="2019 - 2020" sheetId="2" r:id="rId1"/>
    <sheet name="2020 - 2021 " sheetId="1" r:id="rId2"/>
    <sheet name="2021- 2022" sheetId="3" r:id="rId3"/>
    <sheet name="2022 - 2023 " sheetId="7" r:id="rId4"/>
    <sheet name="2023-2024" sheetId="8" r:id="rId5"/>
    <sheet name="2024 - 2025 " sheetId="9" r:id="rId6"/>
    <sheet name="2025 - 2026 " sheetId="10" r:id="rId7"/>
    <sheet name="Sheet1" sheetId="11" r:id="rId8"/>
  </sheets>
  <definedNames>
    <definedName name="_xlnm._FilterDatabase" localSheetId="1" hidden="1">'2020 - 2021 '!$B$1:$L$73</definedName>
    <definedName name="_xlnm._FilterDatabase" localSheetId="2" hidden="1">'2021- 2022'!$A$1:$L$130</definedName>
    <definedName name="_xlnm._FilterDatabase" localSheetId="3" hidden="1">'2022 - 2023 '!$A$1:$L$105</definedName>
    <definedName name="_xlnm._FilterDatabase" localSheetId="4" hidden="1">'2023-2024'!$A$1:$L$65</definedName>
    <definedName name="_xlnm._FilterDatabase" localSheetId="5" hidden="1">'2024 - 2025 '!$A$1:$L$61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5" i="3" l="1"/>
  <c r="L62" i="1"/>
  <c r="L61" i="1"/>
  <c r="L60" i="1"/>
  <c r="L59" i="1"/>
  <c r="L58" i="1"/>
  <c r="L57" i="1"/>
  <c r="L56" i="1"/>
  <c r="L55" i="1"/>
  <c r="L54" i="1"/>
  <c r="L53" i="1"/>
  <c r="L52" i="1"/>
  <c r="L51" i="1"/>
  <c r="L9" i="1"/>
  <c r="L31" i="1"/>
  <c r="L30" i="1"/>
  <c r="L29" i="1"/>
  <c r="L40" i="1"/>
  <c r="L39" i="1"/>
  <c r="L24" i="1"/>
  <c r="L10" i="1"/>
  <c r="L38" i="1"/>
  <c r="L7" i="1"/>
  <c r="L18" i="1"/>
  <c r="L14" i="1"/>
  <c r="L27" i="1"/>
  <c r="L8" i="1"/>
  <c r="L11" i="1"/>
  <c r="L6" i="1"/>
  <c r="L23" i="1"/>
  <c r="L47" i="1"/>
  <c r="L22" i="1"/>
  <c r="L48" i="1"/>
  <c r="L63" i="1"/>
  <c r="L50" i="1"/>
  <c r="L28" i="1"/>
  <c r="L5" i="1"/>
  <c r="L4" i="1"/>
  <c r="L37" i="1"/>
  <c r="L36" i="1"/>
  <c r="L25" i="1"/>
  <c r="L46" i="1"/>
  <c r="L45" i="1"/>
  <c r="L44" i="1"/>
  <c r="L43" i="1"/>
  <c r="L42" i="1"/>
  <c r="L41" i="1"/>
  <c r="L2" i="1"/>
  <c r="L20" i="1"/>
  <c r="L13" i="1"/>
  <c r="L64" i="1"/>
  <c r="L12" i="1"/>
  <c r="L65" i="1"/>
  <c r="L26" i="1"/>
  <c r="L3" i="1"/>
  <c r="L15" i="1"/>
  <c r="L21" i="1"/>
  <c r="L19" i="1"/>
  <c r="L16" i="1"/>
  <c r="L49" i="1"/>
  <c r="L17" i="1"/>
  <c r="H62" i="1"/>
  <c r="H61" i="1"/>
  <c r="H60" i="1"/>
  <c r="H59" i="1"/>
  <c r="H58" i="1"/>
  <c r="H57" i="1"/>
  <c r="H56" i="1"/>
  <c r="H55" i="1"/>
  <c r="H54" i="1"/>
  <c r="H53" i="1"/>
  <c r="H52" i="1"/>
  <c r="H51" i="1"/>
  <c r="H9" i="1"/>
  <c r="H31" i="1"/>
  <c r="H30" i="1"/>
  <c r="H29" i="1"/>
  <c r="H7" i="1"/>
  <c r="H38" i="1"/>
  <c r="H10" i="1"/>
  <c r="H24" i="1"/>
  <c r="H18" i="1"/>
  <c r="H14" i="1"/>
  <c r="H27" i="1"/>
  <c r="H8" i="1"/>
  <c r="H11" i="1"/>
  <c r="H6" i="1"/>
  <c r="H23" i="1"/>
  <c r="H47" i="1"/>
  <c r="H22" i="1"/>
  <c r="H48" i="1"/>
  <c r="H63" i="1"/>
  <c r="H50" i="1"/>
  <c r="H28" i="1"/>
  <c r="H5" i="1"/>
  <c r="H4" i="1"/>
  <c r="H37" i="1"/>
  <c r="H36" i="1"/>
  <c r="H25" i="1"/>
  <c r="H46" i="1"/>
  <c r="H45" i="1"/>
  <c r="H44" i="1"/>
  <c r="H43" i="1"/>
  <c r="H42" i="1"/>
  <c r="H41" i="1"/>
  <c r="H20" i="1"/>
  <c r="H13" i="1"/>
  <c r="H64" i="1"/>
  <c r="H12" i="1"/>
  <c r="H65" i="1"/>
  <c r="H26" i="1"/>
  <c r="H3" i="1"/>
  <c r="H15" i="1"/>
  <c r="H21" i="1"/>
  <c r="H19" i="1"/>
  <c r="H16" i="1"/>
  <c r="H49" i="1"/>
  <c r="H17" i="1"/>
  <c r="J62" i="1" l="1"/>
  <c r="I62" i="1"/>
  <c r="C62" i="1"/>
  <c r="J61" i="1"/>
  <c r="I61" i="1"/>
  <c r="C61" i="1"/>
  <c r="J60" i="1"/>
  <c r="I60" i="1"/>
  <c r="C60" i="1"/>
  <c r="J59" i="1"/>
  <c r="I59" i="1"/>
  <c r="C59" i="1"/>
  <c r="J58" i="1"/>
  <c r="I58" i="1"/>
  <c r="C58" i="1"/>
  <c r="J57" i="1"/>
  <c r="I57" i="1"/>
  <c r="C57" i="1"/>
  <c r="J56" i="1"/>
  <c r="I56" i="1"/>
  <c r="C56" i="1"/>
  <c r="J55" i="1"/>
  <c r="I55" i="1"/>
  <c r="C55" i="1"/>
  <c r="J54" i="1"/>
  <c r="I54" i="1"/>
  <c r="C54" i="1"/>
  <c r="J53" i="1"/>
  <c r="I53" i="1"/>
  <c r="C53" i="1"/>
  <c r="J52" i="1"/>
  <c r="I52" i="1"/>
  <c r="C52" i="1"/>
  <c r="J51" i="1"/>
  <c r="I51" i="1"/>
  <c r="C51" i="1"/>
  <c r="J9" i="1" l="1"/>
  <c r="I9" i="1"/>
  <c r="C9" i="1"/>
  <c r="J31" i="1" l="1"/>
  <c r="I31" i="1"/>
  <c r="C31" i="1"/>
  <c r="J30" i="1"/>
  <c r="I30" i="1"/>
  <c r="C30" i="1"/>
  <c r="J29" i="1"/>
  <c r="I29" i="1"/>
  <c r="C29" i="1"/>
  <c r="J40" i="1" l="1"/>
  <c r="C40" i="1"/>
  <c r="J39" i="1"/>
  <c r="C39" i="1"/>
  <c r="J24" i="1"/>
  <c r="I24" i="1"/>
  <c r="C24" i="1"/>
  <c r="J10" i="1"/>
  <c r="I10" i="1"/>
  <c r="C10" i="1"/>
  <c r="J38" i="1"/>
  <c r="I38" i="1"/>
  <c r="C38" i="1"/>
  <c r="J7" i="1"/>
  <c r="I7" i="1"/>
  <c r="C7" i="1"/>
  <c r="J18" i="1"/>
  <c r="I18" i="1"/>
  <c r="C18" i="1"/>
  <c r="J14" i="1"/>
  <c r="I14" i="1"/>
  <c r="C14" i="1"/>
  <c r="J27" i="1"/>
  <c r="I27" i="1"/>
  <c r="C27" i="1"/>
  <c r="J8" i="1"/>
  <c r="I8" i="1"/>
  <c r="C8" i="1"/>
  <c r="J11" i="1"/>
  <c r="I11" i="1"/>
  <c r="C11" i="1"/>
  <c r="J6" i="1"/>
  <c r="I6" i="1"/>
  <c r="C6" i="1"/>
  <c r="J23" i="1"/>
  <c r="I23" i="1"/>
  <c r="C23" i="1"/>
  <c r="J47" i="1"/>
  <c r="I47" i="1"/>
  <c r="C47" i="1"/>
  <c r="J22" i="1"/>
  <c r="I22" i="1"/>
  <c r="C22" i="1"/>
  <c r="J48" i="1"/>
  <c r="I48" i="1"/>
  <c r="C48" i="1"/>
  <c r="J63" i="1"/>
  <c r="I63" i="1"/>
  <c r="C63" i="1"/>
  <c r="J50" i="1"/>
  <c r="I50" i="1"/>
  <c r="C50" i="1"/>
  <c r="J28" i="1"/>
  <c r="I28" i="1"/>
  <c r="C28" i="1"/>
  <c r="J5" i="1"/>
  <c r="I5" i="1"/>
  <c r="C5" i="1"/>
  <c r="J4" i="1"/>
  <c r="I4" i="1"/>
  <c r="C4" i="1"/>
  <c r="J37" i="1"/>
  <c r="I37" i="1"/>
  <c r="C37" i="1"/>
  <c r="J36" i="1"/>
  <c r="I36" i="1"/>
  <c r="C36" i="1"/>
  <c r="J25" i="1"/>
  <c r="I25" i="1"/>
  <c r="C25" i="1"/>
  <c r="J46" i="1"/>
  <c r="C46" i="1"/>
  <c r="J45" i="1"/>
  <c r="C45" i="1"/>
  <c r="J44" i="1"/>
  <c r="C44" i="1"/>
  <c r="J43" i="1"/>
  <c r="C43" i="1"/>
  <c r="J42" i="1"/>
  <c r="C42" i="1"/>
  <c r="J41" i="1"/>
  <c r="C41" i="1"/>
  <c r="J2" i="1"/>
  <c r="I2" i="1"/>
  <c r="C2" i="1"/>
  <c r="J20" i="1"/>
  <c r="I20" i="1"/>
  <c r="C20" i="1"/>
  <c r="J13" i="1"/>
  <c r="I13" i="1"/>
  <c r="C13" i="1"/>
  <c r="J64" i="1"/>
  <c r="I64" i="1"/>
  <c r="C64" i="1"/>
  <c r="J12" i="1"/>
  <c r="I12" i="1"/>
  <c r="C12" i="1"/>
  <c r="J65" i="1"/>
  <c r="I65" i="1"/>
  <c r="C65" i="1"/>
  <c r="J26" i="1"/>
  <c r="I26" i="1"/>
  <c r="C26" i="1"/>
  <c r="I3" i="1"/>
  <c r="C3" i="1"/>
  <c r="J15" i="1"/>
  <c r="I15" i="1"/>
  <c r="C15" i="1"/>
  <c r="J21" i="1"/>
  <c r="I21" i="1"/>
  <c r="C21" i="1"/>
  <c r="J19" i="1"/>
  <c r="I19" i="1"/>
  <c r="C19" i="1"/>
  <c r="J16" i="1"/>
  <c r="I16" i="1"/>
  <c r="C16" i="1"/>
  <c r="J49" i="1"/>
  <c r="I49" i="1"/>
  <c r="C49" i="1"/>
  <c r="J17" i="1"/>
  <c r="I17" i="1"/>
  <c r="C17" i="1"/>
  <c r="F77" i="1" l="1"/>
</calcChain>
</file>

<file path=xl/sharedStrings.xml><?xml version="1.0" encoding="utf-8"?>
<sst xmlns="http://schemas.openxmlformats.org/spreadsheetml/2006/main" count="4636" uniqueCount="720">
  <si>
    <t>Organisation
Name</t>
  </si>
  <si>
    <t>Organisation Code</t>
  </si>
  <si>
    <t>Ledger Code</t>
  </si>
  <si>
    <t>Journal Date</t>
  </si>
  <si>
    <t>Period</t>
  </si>
  <si>
    <t>Amount</t>
  </si>
  <si>
    <t>LA Dept</t>
  </si>
  <si>
    <t>Beneficiary</t>
  </si>
  <si>
    <t>Registration/Company Number</t>
  </si>
  <si>
    <t>Creditor No</t>
  </si>
  <si>
    <t>Registered Charity Number</t>
  </si>
  <si>
    <t>Purpose of Grant</t>
  </si>
  <si>
    <t>Worcester City Council</t>
  </si>
  <si>
    <t xml:space="preserve">http://opendatacommunities.org/id/district-council/worcester </t>
  </si>
  <si>
    <t>WL75 3901</t>
  </si>
  <si>
    <t>2019/ 2020</t>
  </si>
  <si>
    <t xml:space="preserve">Communties </t>
  </si>
  <si>
    <t xml:space="preserve">Severn Arts </t>
  </si>
  <si>
    <t>WC033307</t>
  </si>
  <si>
    <t>Annual grant payment one off - 2019/2020</t>
  </si>
  <si>
    <t xml:space="preserve">Worcester Carnival </t>
  </si>
  <si>
    <t xml:space="preserve">WL75/3901 grant payment worcester carnvial grant towards 2019 event </t>
  </si>
  <si>
    <t xml:space="preserve">St Richards Hospice </t>
  </si>
  <si>
    <t xml:space="preserve">St Richards Hospirce Arts trail 2021 </t>
  </si>
  <si>
    <t xml:space="preserve">Worcester </t>
  </si>
  <si>
    <t>Swan Thearer Annual grant quarter 1 payment</t>
  </si>
  <si>
    <t xml:space="preserve">Q2 Payment for Swan Theatre </t>
  </si>
  <si>
    <t>Worcester</t>
  </si>
  <si>
    <t xml:space="preserve">Swan theatre 3rd quarter payment </t>
  </si>
  <si>
    <t xml:space="preserve">Worcester Live - Swan theater 4th and final quarter annual payment </t>
  </si>
  <si>
    <t xml:space="preserve">Freedom Lesuire </t>
  </si>
  <si>
    <t xml:space="preserve">Sport Worcester one off annual grant payment made to Freedom Leasuire </t>
  </si>
  <si>
    <t xml:space="preserve">Worcester Arts Council </t>
  </si>
  <si>
    <t>Worcester Arts Council - Grant payment in total for 2019</t>
  </si>
  <si>
    <t xml:space="preserve">Dnacefest </t>
  </si>
  <si>
    <t xml:space="preserve">Dancefest one off annual grant payment </t>
  </si>
  <si>
    <t xml:space="preserve">Worcester Festival </t>
  </si>
  <si>
    <t>Worcester Festival annual grant 1 of 2 payments</t>
  </si>
  <si>
    <t xml:space="preserve">Worcester festival 2nd half of annual payment </t>
  </si>
  <si>
    <t xml:space="preserve">Countess of Huntington Hall annual grant Q1 </t>
  </si>
  <si>
    <t>Q2 grant payment huntington hall</t>
  </si>
  <si>
    <t>Countess of Huntington hall 3rd quarter  grant payment Worcester Live</t>
  </si>
  <si>
    <t xml:space="preserve">Worcester Live - Countess of Huntington Hall 4th and final quarter annual grant payment </t>
  </si>
  <si>
    <t>maggs day center</t>
  </si>
  <si>
    <t xml:space="preserve">Maggs day center - Small grant project volunteer active listiners </t>
  </si>
  <si>
    <t xml:space="preserve">Worcester Students union  </t>
  </si>
  <si>
    <t>Worcester Students union - Christmas tea dance small grants</t>
  </si>
  <si>
    <t xml:space="preserve">Arboretum Residents </t>
  </si>
  <si>
    <t>small grants love your Arbotetum</t>
  </si>
  <si>
    <t xml:space="preserve">Small grants one off payment worcester street pastors training additional volunteers go patrol the city center </t>
  </si>
  <si>
    <t xml:space="preserve">2019/ 2020 grants paid broughton park lawn </t>
  </si>
  <si>
    <t>2019/ 2020 grants paid Worcester Street Café</t>
  </si>
  <si>
    <t xml:space="preserve">2019/ 2020 Grants paid Freedom Lesuire </t>
  </si>
  <si>
    <t xml:space="preserve">Annual grant payment for Worcester action for youth </t>
  </si>
  <si>
    <t>Q1 Annual grant payment for Worcester Arts Workshop</t>
  </si>
  <si>
    <t>Q2 Grant payment Worcester arts workshop</t>
  </si>
  <si>
    <t xml:space="preserve">3rd quarter annual grant payment Worcester Arts workshop </t>
  </si>
  <si>
    <t xml:space="preserve">Worcester Arts workshop 4th and final quarter annual grant payment </t>
  </si>
  <si>
    <t xml:space="preserve">English Symphony orchestra annual payment for 2020 / 2021 brought forward - MD request </t>
  </si>
  <si>
    <t xml:space="preserve">Emglish symphony orchestra one annual payment </t>
  </si>
  <si>
    <t xml:space="preserve">2019/ 2020 grant contribution  to Worcester food bank </t>
  </si>
  <si>
    <t xml:space="preserve">One  Worcester small one off grant the elgar festival </t>
  </si>
  <si>
    <t xml:space="preserve">Small grants intergenerational skills sharing project  breaking down barriesrs </t>
  </si>
  <si>
    <t xml:space="preserve">Worcester Pride one off grant </t>
  </si>
  <si>
    <t>The myriad center one off small grant for mini bus</t>
  </si>
  <si>
    <t>Yellow scarf small grant one off payment yellow scard recovery support</t>
  </si>
  <si>
    <t xml:space="preserve">Worcester community trust knife crime  awarness small grants </t>
  </si>
  <si>
    <t xml:space="preserve">Worcester Community tryst dines green football small grants </t>
  </si>
  <si>
    <t xml:space="preserve">Age uk small grants mens shed project </t>
  </si>
  <si>
    <t>One Worcester community grant severn arts Worcestershire travelling music bnox</t>
  </si>
  <si>
    <t>one worcester community grant headway worcestershire  the lunch club</t>
  </si>
  <si>
    <t xml:space="preserve">Worcester cares ( Via Maggs day center) Worcester cares bedding distriution trial to rough sleepers one worcester </t>
  </si>
  <si>
    <t xml:space="preserve">small grant one off payment for suitecase stroes dementia project </t>
  </si>
  <si>
    <t xml:space="preserve">Worcestershire polish association small grant one off payment community event - polish and british heritage day </t>
  </si>
  <si>
    <t>Collar and tie hydro school small grant one off payment fort royal primary  bespoke  interactive sensory installation</t>
  </si>
  <si>
    <t xml:space="preserve">Small grants the word association using writing and creative expressions tackling long term mental health conditions </t>
  </si>
  <si>
    <t>2019 / 2020 grants paid worcester snoezelen</t>
  </si>
  <si>
    <t xml:space="preserve">2019 / 2020 grants paid WCA Worcestershire county swim </t>
  </si>
  <si>
    <t>WL75 3903</t>
  </si>
  <si>
    <t xml:space="preserve">Lypard grange community center Q1 payment of annual grant </t>
  </si>
  <si>
    <t xml:space="preserve">Lypard grange community center Q2 payment of annual grant </t>
  </si>
  <si>
    <t xml:space="preserve">Lypard grange community center Q3 payment of annual grant </t>
  </si>
  <si>
    <t xml:space="preserve">Lypard grange community center Q4 payment of annual grant </t>
  </si>
  <si>
    <t>WF403903</t>
  </si>
  <si>
    <t>Worcester Wheels grant payment 1 0f 12</t>
  </si>
  <si>
    <t>Worcester Wheels grant payment 2 0f 12</t>
  </si>
  <si>
    <t>Worcester Wheels grant payment 3 0f 12</t>
  </si>
  <si>
    <t>Worcester Wheels grant payment 4 0f 12</t>
  </si>
  <si>
    <t>Worcester Wheels grant payment 5 0f 12</t>
  </si>
  <si>
    <t>Worcester Wheels grant payment 6 0f 12</t>
  </si>
  <si>
    <t>Worcester Wheels grant payment 7 0f 12</t>
  </si>
  <si>
    <t>Worcester Wheels grant payment 8 0f 12</t>
  </si>
  <si>
    <t>Worcester Wheels grant payment 9 0f 12</t>
  </si>
  <si>
    <t>Worcester Wheels grant payment 10 0f 12</t>
  </si>
  <si>
    <t>Worcester Wheels grant payment 11 0f 12</t>
  </si>
  <si>
    <t>Worcester Wheels grant payment 12 0f 12</t>
  </si>
  <si>
    <t>WL673903</t>
  </si>
  <si>
    <t>Building mangement fee Q1</t>
  </si>
  <si>
    <t>Building mangement fee Q2</t>
  </si>
  <si>
    <t>Building mangement fee Q3</t>
  </si>
  <si>
    <t>Building mangement fee Q4</t>
  </si>
  <si>
    <t>WL683901</t>
  </si>
  <si>
    <t xml:space="preserve">Freedom Lesuire for disability sport Worcester grant payment annual grant payment </t>
  </si>
  <si>
    <t>WL69 3901</t>
  </si>
  <si>
    <t xml:space="preserve">Worcester Play Council </t>
  </si>
  <si>
    <t>2020/2021</t>
  </si>
  <si>
    <t>Community</t>
  </si>
  <si>
    <t>"Like U"</t>
  </si>
  <si>
    <t>Z</t>
  </si>
  <si>
    <t>WL67/3903</t>
  </si>
  <si>
    <t>Worcester Community Trust</t>
  </si>
  <si>
    <t>O</t>
  </si>
  <si>
    <t>Community Services</t>
  </si>
  <si>
    <t>WCT Management Agreement - first quarter payment</t>
  </si>
  <si>
    <t xml:space="preserve">2nd quarter annual payment - Worcester Community Trust Buildings Management Fee </t>
  </si>
  <si>
    <t>3rd quarter annual Management Agreement payment Worcester Community Trust</t>
  </si>
  <si>
    <t>Worcester Community Trust 3rd quarter annual Management fee payment</t>
  </si>
  <si>
    <t>Worcester Football Club</t>
  </si>
  <si>
    <t>WL75/3901</t>
  </si>
  <si>
    <t>2021/2022</t>
  </si>
  <si>
    <t>English Symphony Orchestra</t>
  </si>
  <si>
    <t xml:space="preserve">Community Services </t>
  </si>
  <si>
    <t>ESO: A local resource and an international showpiece</t>
  </si>
  <si>
    <t>Heads-up Mental Health Awareness Ltd</t>
  </si>
  <si>
    <t>Run with Your Feelings</t>
  </si>
  <si>
    <t>Redgate Sports (Worcester) LTD</t>
  </si>
  <si>
    <t>Redgate Sports</t>
  </si>
  <si>
    <t>Summer of Play</t>
  </si>
  <si>
    <t>Worcestershire Polish Association</t>
  </si>
  <si>
    <t xml:space="preserve">Polish Hertige Day </t>
  </si>
  <si>
    <t>Inland Waterways Association</t>
  </si>
  <si>
    <t>2021 Festival of Water - Worcester</t>
  </si>
  <si>
    <t>Collar and Tie ltd</t>
  </si>
  <si>
    <t>Emerging Victorious</t>
  </si>
  <si>
    <t>St Paul's Hostel Worcester</t>
  </si>
  <si>
    <t>Kitchen Assistant Training Programme</t>
  </si>
  <si>
    <t>The Battle of Worcester Society (Charity)</t>
  </si>
  <si>
    <t xml:space="preserve">370th Anniversary of The Battle of Worcester  </t>
  </si>
  <si>
    <t>Worcester Athletic Club</t>
  </si>
  <si>
    <t>Throwing Cage Modification</t>
  </si>
  <si>
    <t>Worcester City FC Supporters Trust</t>
  </si>
  <si>
    <t>Worcester Show Sports Zone</t>
  </si>
  <si>
    <t xml:space="preserve">Worcester Enviromental </t>
  </si>
  <si>
    <t>Thriving Together</t>
  </si>
  <si>
    <t xml:space="preserve">4fronttheater </t>
  </si>
  <si>
    <t>'The Satelite Before Christmas'</t>
  </si>
  <si>
    <t>Dancefest</t>
  </si>
  <si>
    <t>FLOOD - Research and Development</t>
  </si>
  <si>
    <t xml:space="preserve">Grace kelly cancer trust </t>
  </si>
  <si>
    <t>Small group work, therapy and activity space for children with cancer and their families in Worcestershire</t>
  </si>
  <si>
    <t xml:space="preserve">The Word association CIC </t>
  </si>
  <si>
    <t>soft lads</t>
  </si>
  <si>
    <t xml:space="preserve">Action for children </t>
  </si>
  <si>
    <t xml:space="preserve">Stanley road street party </t>
  </si>
  <si>
    <t xml:space="preserve">Worcester Musical Theater </t>
  </si>
  <si>
    <t>Happy Together</t>
  </si>
  <si>
    <t>Perry Fields Community Association</t>
  </si>
  <si>
    <t xml:space="preserve">Life Skills Swimming </t>
  </si>
  <si>
    <t>Ombersly Road Luncheon</t>
  </si>
  <si>
    <t xml:space="preserve">Christmas </t>
  </si>
  <si>
    <t>WH39/3901</t>
  </si>
  <si>
    <t>The Worcester Mela Partnership</t>
  </si>
  <si>
    <t xml:space="preserve">Mela - Voices </t>
  </si>
  <si>
    <t xml:space="preserve">Victorias Resident Association </t>
  </si>
  <si>
    <t>Christmas Light Up</t>
  </si>
  <si>
    <t>The Worcestershire Literacy festival and fringe</t>
  </si>
  <si>
    <t>Main June festival and fringe events</t>
  </si>
  <si>
    <t>City Care at St Paul's Church, Worcester</t>
  </si>
  <si>
    <t>Christmas Banquet for local residents</t>
  </si>
  <si>
    <t xml:space="preserve">Aspie </t>
  </si>
  <si>
    <t>Community event</t>
  </si>
  <si>
    <t xml:space="preserve">Everybody dance </t>
  </si>
  <si>
    <t>Great Outdoors</t>
  </si>
  <si>
    <t xml:space="preserve">Worcester Basketball </t>
  </si>
  <si>
    <t>Worcester Baketball project</t>
  </si>
  <si>
    <t xml:space="preserve">ESO youth brass christmas side by side </t>
  </si>
  <si>
    <t xml:space="preserve">St Peters Parish </t>
  </si>
  <si>
    <t>Gym equipment</t>
  </si>
  <si>
    <t>WH38/3901</t>
  </si>
  <si>
    <t xml:space="preserve">Perrywood primary School </t>
  </si>
  <si>
    <t xml:space="preserve">Easter picnic </t>
  </si>
  <si>
    <t xml:space="preserve">Bridge Counsiling </t>
  </si>
  <si>
    <t>Enabling online counselling and providing a better service</t>
  </si>
  <si>
    <t xml:space="preserve">Lypard Grange </t>
  </si>
  <si>
    <t>Community Litter Pick</t>
  </si>
  <si>
    <t xml:space="preserve">Worcester Community Action </t>
  </si>
  <si>
    <t xml:space="preserve">Worcester Volunteer Expo </t>
  </si>
  <si>
    <t>WL68/3901</t>
  </si>
  <si>
    <t>Disability Sport Worcester</t>
  </si>
  <si>
    <t xml:space="preserve">One Off Annual Grant Payment </t>
  </si>
  <si>
    <t>Like U</t>
  </si>
  <si>
    <t xml:space="preserve">Lyppard Grange </t>
  </si>
  <si>
    <t>Museum of royal Worcester</t>
  </si>
  <si>
    <t xml:space="preserve">Swan Worcester Live </t>
  </si>
  <si>
    <t xml:space="preserve">The Elgar Festival </t>
  </si>
  <si>
    <t xml:space="preserve">Worcester Community Trust </t>
  </si>
  <si>
    <t xml:space="preserve">Worcester Wheels </t>
  </si>
  <si>
    <t>Community Boost CIC</t>
  </si>
  <si>
    <t xml:space="preserve">One Off Post Covid Recovery </t>
  </si>
  <si>
    <t xml:space="preserve">Age Uk </t>
  </si>
  <si>
    <t xml:space="preserve">Enviromental Sustainiblity </t>
  </si>
  <si>
    <t>Worcester community garden</t>
  </si>
  <si>
    <t>Gardens revamp for community</t>
  </si>
  <si>
    <t>Worcester Theatres Charitable Trust</t>
  </si>
  <si>
    <t>Improving Recycling at Worcester Theatres Venues</t>
  </si>
  <si>
    <t>Comer Gardens Comittee</t>
  </si>
  <si>
    <t>Worcester Environmental Group</t>
  </si>
  <si>
    <t>Wild about Worcester route wildlife habitat boxes</t>
  </si>
  <si>
    <t>Perry Wood Primary and Nursery</t>
  </si>
  <si>
    <t>Nature garden</t>
  </si>
  <si>
    <t>Worcester &amp; Malvern RSPB Local Group</t>
  </si>
  <si>
    <t>Nest boxes for Laugherne Brook City Council Nature Reserve</t>
  </si>
  <si>
    <t xml:space="preserve">Worcester Community Garden  </t>
  </si>
  <si>
    <t xml:space="preserve">Bee Garden </t>
  </si>
  <si>
    <t xml:space="preserve">St Georges Primary School </t>
  </si>
  <si>
    <t>Forest School</t>
  </si>
  <si>
    <t xml:space="preserve">Tudor Grange </t>
  </si>
  <si>
    <t xml:space="preserve">Growing Together </t>
  </si>
  <si>
    <t xml:space="preserve">St Pauls Hostel </t>
  </si>
  <si>
    <t xml:space="preserve">Kitchen &amp; Communal Garden </t>
  </si>
  <si>
    <t>Happy Little Helpers - Oasis Warndon</t>
  </si>
  <si>
    <t>Happy Little Helpers</t>
  </si>
  <si>
    <t>Christopher Whitehead Language College and Sixth Form</t>
  </si>
  <si>
    <t xml:space="preserve">Food Technology Kitchen Gardens </t>
  </si>
  <si>
    <t xml:space="preserve">Perrywood Primary and Nusery </t>
  </si>
  <si>
    <t xml:space="preserve">Childrens Sensory Nature Garden </t>
  </si>
  <si>
    <t>Oasis Warndon Community Hub</t>
  </si>
  <si>
    <t xml:space="preserve">Nature Trail </t>
  </si>
  <si>
    <t>Cherry Orchard School Association</t>
  </si>
  <si>
    <t>Sensory and Butterfly Garden</t>
  </si>
  <si>
    <t>Severn Arts</t>
  </si>
  <si>
    <t>Atmosphere - 'Bees! The Colony' installation</t>
  </si>
  <si>
    <t xml:space="preserve">St Jospehs </t>
  </si>
  <si>
    <t>Live Simply 2022</t>
  </si>
  <si>
    <t>St Wulstans Church. Worcester</t>
  </si>
  <si>
    <t>A mini-beast extravaganza</t>
  </si>
  <si>
    <t>Building a Community Garden to Grow Into</t>
  </si>
  <si>
    <t xml:space="preserve">Stanley Road </t>
  </si>
  <si>
    <t>Sensory garden</t>
  </si>
  <si>
    <t>Tudor Grange Primary School</t>
  </si>
  <si>
    <t>Jubilee Orchard</t>
  </si>
  <si>
    <t xml:space="preserve">Green Space - Biodiversty Garden </t>
  </si>
  <si>
    <t xml:space="preserve">Our Lady Queen of peace </t>
  </si>
  <si>
    <t xml:space="preserve">Rewilding </t>
  </si>
  <si>
    <t xml:space="preserve">WH35/3901 </t>
  </si>
  <si>
    <t xml:space="preserve">Household Support Grant </t>
  </si>
  <si>
    <t>Aspire</t>
  </si>
  <si>
    <t xml:space="preserve">Winter Food Parcels </t>
  </si>
  <si>
    <t>Carnforth Primary School</t>
  </si>
  <si>
    <t>17/1212021</t>
  </si>
  <si>
    <t xml:space="preserve">Febuary Food Parcels </t>
  </si>
  <si>
    <t>Cherry Orchard Primary School</t>
  </si>
  <si>
    <t>Cranham Primary School</t>
  </si>
  <si>
    <t xml:space="preserve">Dines Green Primary School </t>
  </si>
  <si>
    <t>Fort Royal Primary School</t>
  </si>
  <si>
    <t>Heart of Worcestershire College</t>
  </si>
  <si>
    <t>Hollymount Primary School</t>
  </si>
  <si>
    <t>North Worcester Primary Academy</t>
  </si>
  <si>
    <t>Northwick Manor Primary School</t>
  </si>
  <si>
    <t xml:space="preserve">Nunnery Wood High School </t>
  </si>
  <si>
    <t>Oasis Hub</t>
  </si>
  <si>
    <t>Perry Wood Primary School</t>
  </si>
  <si>
    <t>WH35/3901</t>
  </si>
  <si>
    <t>Pitmaston Primary School</t>
  </si>
  <si>
    <t xml:space="preserve">Pitmaston Primary </t>
  </si>
  <si>
    <t>Redhill Primary School</t>
  </si>
  <si>
    <t>Regency High School</t>
  </si>
  <si>
    <t>Regncey High School</t>
  </si>
  <si>
    <t xml:space="preserve">Riverside School </t>
  </si>
  <si>
    <t>Riversides School</t>
  </si>
  <si>
    <t>St Barnabas C of E Primary School</t>
  </si>
  <si>
    <t>St Clements C of E Primary School</t>
  </si>
  <si>
    <t>St Georges Catholic Primary School</t>
  </si>
  <si>
    <t>St Josephs Catholic Primary</t>
  </si>
  <si>
    <t xml:space="preserve">St Josephs Primary Catholic Primary School </t>
  </si>
  <si>
    <t xml:space="preserve">Stanley Road School Primary School </t>
  </si>
  <si>
    <t>The Aspire Academy</t>
  </si>
  <si>
    <t>Tudor Grange Academy Worcester</t>
  </si>
  <si>
    <t xml:space="preserve">Tudor Grange Primary Academy </t>
  </si>
  <si>
    <t>YMCA</t>
  </si>
  <si>
    <t>Bishop Perowne C Of E College</t>
  </si>
  <si>
    <t>Christopher Whitehead Language College</t>
  </si>
  <si>
    <t>Citezans Advice Beura</t>
  </si>
  <si>
    <t>Food Bank</t>
  </si>
  <si>
    <t>Lypard Grange Primary School</t>
  </si>
  <si>
    <t>Lyppard Grange Primary School</t>
  </si>
  <si>
    <t>Newbridge Primary School</t>
  </si>
  <si>
    <t>Nunnery Wood High School</t>
  </si>
  <si>
    <t xml:space="preserve">Oldbury Park Primary RSA Academy </t>
  </si>
  <si>
    <t>2022/2023</t>
  </si>
  <si>
    <t>PPS Ltd</t>
  </si>
  <si>
    <t xml:space="preserve">QCV funding request for Worcester city council CAB Crisis </t>
  </si>
  <si>
    <t>Paypoint vouchers from CAB crisis grant</t>
  </si>
  <si>
    <t xml:space="preserve">additional payment Worcester City Council Crisis pot to support residents in crisis </t>
  </si>
  <si>
    <t xml:space="preserve">Maggs </t>
  </si>
  <si>
    <t xml:space="preserve">Worcester Foodbank </t>
  </si>
  <si>
    <t xml:space="preserve">Additional funding to the already provided HSF funding </t>
  </si>
  <si>
    <t>Action for Children</t>
  </si>
  <si>
    <t>Worcester City Council Crisis pot to support residents in crisis</t>
  </si>
  <si>
    <t>Create Productions Ltd</t>
  </si>
  <si>
    <t>Producer and designer</t>
  </si>
  <si>
    <t xml:space="preserve">Citizens Advice </t>
  </si>
  <si>
    <t xml:space="preserve">Onside </t>
  </si>
  <si>
    <t>2022/2022</t>
  </si>
  <si>
    <t>Worcester County Council</t>
  </si>
  <si>
    <t xml:space="preserve">Supermarket vouchers over the winter holidays </t>
  </si>
  <si>
    <t xml:space="preserve">Worcester foodbank one off household grant funding support to cover winter </t>
  </si>
  <si>
    <t>Blessed Edward Oldcorne Catholic College</t>
  </si>
  <si>
    <t xml:space="preserve">Household Support funding </t>
  </si>
  <si>
    <t xml:space="preserve">Vaccine volunteer role proomotion </t>
  </si>
  <si>
    <t>Lyppard Grange Community Centre</t>
  </si>
  <si>
    <t>Autumn Covid Vacination at Lypard Hub</t>
  </si>
  <si>
    <t>Age UK one off household support fund to support vunreable penisoner across the city of Worcester</t>
  </si>
  <si>
    <t>One of household grant funding payment to Worcester Foodbank to provide support for families and over 65</t>
  </si>
  <si>
    <t xml:space="preserve">St Wulstans Church </t>
  </si>
  <si>
    <t>Worcester Community grants - one off payment to support match funding to deliver a community memorial garden</t>
  </si>
  <si>
    <t xml:space="preserve">Worcester Community grants - one of payment to support the Worcester Carnival </t>
  </si>
  <si>
    <t>Worcester Arts Council</t>
  </si>
  <si>
    <t xml:space="preserve">Annual grant to support the arts council </t>
  </si>
  <si>
    <t>Christopher whitehead Language College</t>
  </si>
  <si>
    <t xml:space="preserve">Enviromental Sustainibility </t>
  </si>
  <si>
    <t xml:space="preserve">Sustainibility grant - Green Space Biodiversity garden </t>
  </si>
  <si>
    <t>WL75/3902</t>
  </si>
  <si>
    <t xml:space="preserve">Sight Concern </t>
  </si>
  <si>
    <t xml:space="preserve">Worcester Community grant - Sight concern welcome wellness project to offer a range of accessible wellness opportunties across the city </t>
  </si>
  <si>
    <t>Our Lady Queen of Peace Primary School</t>
  </si>
  <si>
    <t xml:space="preserve">Sustainibility grant - Our Lady Queen of Peace rewilding sustainibility project </t>
  </si>
  <si>
    <t xml:space="preserve">Worcester Community Garden </t>
  </si>
  <si>
    <t xml:space="preserve">Worcester Community grant - Vertical walled garden project </t>
  </si>
  <si>
    <t xml:space="preserve">Worcester Community Grant - Redgate Sports </t>
  </si>
  <si>
    <t>Goodsoil Trust</t>
  </si>
  <si>
    <t xml:space="preserve">Worcester Community Grant - The goodsoil trust one off grant payment to support wood working workshop </t>
  </si>
  <si>
    <t xml:space="preserve">Cherry Orchard Primary School </t>
  </si>
  <si>
    <t>Sustainibility grant - Cherry Orchard sensory butterfly garden</t>
  </si>
  <si>
    <t>Lypard Grange Community Hub</t>
  </si>
  <si>
    <t xml:space="preserve">Lypard grange community hub first Quarter annual grant payment to support community acitivites </t>
  </si>
  <si>
    <t>Worcester Festival</t>
  </si>
  <si>
    <t xml:space="preserve">Worcester festival - first payment of two annual grant to support the Worcester Festival </t>
  </si>
  <si>
    <t>Stanley Road Primary School</t>
  </si>
  <si>
    <t xml:space="preserve">Sustainibility grant - Stanley road primary school sensory garden </t>
  </si>
  <si>
    <t xml:space="preserve">Sustainibility grant - St Wulstans community garden </t>
  </si>
  <si>
    <t xml:space="preserve">Sustainibility grant - St Wulstans mini beast extravaganza </t>
  </si>
  <si>
    <t>St Josephs Primary School</t>
  </si>
  <si>
    <t xml:space="preserve">Sustainibility grant - St Jostephs Live Simply project </t>
  </si>
  <si>
    <t xml:space="preserve">Sustainibility grant - Severn Arts Atmosphere bees colony instillation </t>
  </si>
  <si>
    <t>Tudor Grange</t>
  </si>
  <si>
    <t xml:space="preserve">Sustainibility grant - Tudor grange primary school jubliee orchard </t>
  </si>
  <si>
    <t xml:space="preserve">Worcester Community grant - Worcester Play Council one off grant towards national play day </t>
  </si>
  <si>
    <t>02/08//2022</t>
  </si>
  <si>
    <t>Friends of cripplegate</t>
  </si>
  <si>
    <t xml:space="preserve">Worcester Community grant - Friends of cripplegate bandstand project </t>
  </si>
  <si>
    <t xml:space="preserve">SLA payment Worcester Wheels community transport 5th payment of 12 </t>
  </si>
  <si>
    <t>Worcester City Football</t>
  </si>
  <si>
    <t xml:space="preserve">Final SLA Payment - Worcester City Football club contribution </t>
  </si>
  <si>
    <t xml:space="preserve">Dancefest </t>
  </si>
  <si>
    <t xml:space="preserve">Worcester Community grant - Dancefest cover me in sunshine </t>
  </si>
  <si>
    <t>Worcester Wheels</t>
  </si>
  <si>
    <t xml:space="preserve">SLA payment Worcester Wheels community transport 4th payment of 12 </t>
  </si>
  <si>
    <t xml:space="preserve">English Symphony Orchestra </t>
  </si>
  <si>
    <t xml:space="preserve">English Symphony Orchestra - One of grant to support performances throughout the year </t>
  </si>
  <si>
    <t xml:space="preserve">Lypard grange community hub annual grant towards community activites </t>
  </si>
  <si>
    <t xml:space="preserve">one off annual grant contribution towards worcester festival 2nd payment of 2 </t>
  </si>
  <si>
    <t>Swan theatre and countess of huntington</t>
  </si>
  <si>
    <t xml:space="preserve">Swan theatre and countess of huntington hall annual grant Q2 </t>
  </si>
  <si>
    <t>Swan theatre and countess of huntington hall annual grant Q1</t>
  </si>
  <si>
    <t xml:space="preserve">Worcester play council  one off grant payment to support play through a play coordinator </t>
  </si>
  <si>
    <t xml:space="preserve">Behind the smile </t>
  </si>
  <si>
    <t xml:space="preserve">Worcester Community grant - Behind the smile </t>
  </si>
  <si>
    <t xml:space="preserve">Museum of royal worcester - annual grant payment final year of three year grant agreement </t>
  </si>
  <si>
    <t xml:space="preserve">Wenesday Lunch Club </t>
  </si>
  <si>
    <t xml:space="preserve">Worcester community grant - Wenesday Lunch club new cooker </t>
  </si>
  <si>
    <t xml:space="preserve">Worcester Snoozelen </t>
  </si>
  <si>
    <t xml:space="preserve">Worcester community grant - Worcester Snoozelen </t>
  </si>
  <si>
    <t xml:space="preserve">St Nicholas Church </t>
  </si>
  <si>
    <t xml:space="preserve">Worcester Community grant - St Nicholas church picnic lunch </t>
  </si>
  <si>
    <t xml:space="preserve">Hope Church </t>
  </si>
  <si>
    <t xml:space="preserve">Worcester Community grant - Hope Church cage sharing and building project </t>
  </si>
  <si>
    <t xml:space="preserve">SLA Payment Worcester Wheels community transport 10th payment of 12 </t>
  </si>
  <si>
    <t xml:space="preserve">Worcester Live </t>
  </si>
  <si>
    <t xml:space="preserve">Worcester Live annual grant final quarter </t>
  </si>
  <si>
    <t xml:space="preserve">SLA Payment Worcester Wheels community transport 9th payment of 12 </t>
  </si>
  <si>
    <t xml:space="preserve">SLA Payment Worcester Wheels community transport 8th payment of 12 </t>
  </si>
  <si>
    <t>Enviromental Sustainibility grant - Composting Project</t>
  </si>
  <si>
    <t>Word Association</t>
  </si>
  <si>
    <t xml:space="preserve">Worcester Community grant - History in the making </t>
  </si>
  <si>
    <t xml:space="preserve">SLA Payment Worcester Wheels community transport 7th payment of 12 </t>
  </si>
  <si>
    <t xml:space="preserve">Nightstop </t>
  </si>
  <si>
    <t xml:space="preserve">Worcester Community grant - Night stop emergancy accomadation for young people </t>
  </si>
  <si>
    <t>Worcester Community  grant - Floating tool shed to prvent damange from reacoring floods</t>
  </si>
  <si>
    <t xml:space="preserve">Perryfirelds community association </t>
  </si>
  <si>
    <t xml:space="preserve">Worcester Community grant - Ladies only swim sessions </t>
  </si>
  <si>
    <t xml:space="preserve">Worcester BID </t>
  </si>
  <si>
    <t>Worcester Community grant - Worcester bid electric boxes</t>
  </si>
  <si>
    <t>Swan theatre and countess of huntington hall annual grant Q3</t>
  </si>
  <si>
    <t xml:space="preserve">Elgar Festival </t>
  </si>
  <si>
    <t xml:space="preserve">One off grant to support the elgar festival providing various events across the city </t>
  </si>
  <si>
    <t>Our Lady Queen of Peace friends group</t>
  </si>
  <si>
    <t xml:space="preserve">Worcester Community grant - Relaunch of the friends group </t>
  </si>
  <si>
    <t xml:space="preserve">Our Lady Queen of Peace </t>
  </si>
  <si>
    <t>Mens Shed</t>
  </si>
  <si>
    <t xml:space="preserve">Worcester Community Grant - Mens Shed new van Project </t>
  </si>
  <si>
    <t xml:space="preserve">SLA payment Worcester Wheels community transport 6th payment of 12 </t>
  </si>
  <si>
    <t xml:space="preserve">Oldbury Park Tigers </t>
  </si>
  <si>
    <t>Worcester Community Grant - New goal post and storage area</t>
  </si>
  <si>
    <t xml:space="preserve">Salvation Army </t>
  </si>
  <si>
    <t>Enviromental Sustainibility grant - Greenhouse for community garden</t>
  </si>
  <si>
    <t xml:space="preserve">Remade Worcester CIC </t>
  </si>
  <si>
    <t xml:space="preserve">Enviromental Sustainibility grant - Recycling materials and creating keepsakes through workshops </t>
  </si>
  <si>
    <t xml:space="preserve">Enviromental Sustainibility grant - Create a biodiversity and refelection area </t>
  </si>
  <si>
    <t xml:space="preserve">Enviromental Sustainibility grant - Green living roof </t>
  </si>
  <si>
    <t xml:space="preserve">SLA payment Worcester Wheels community transport 12th payment of 12 </t>
  </si>
  <si>
    <t xml:space="preserve">North Worcester Primary </t>
  </si>
  <si>
    <t xml:space="preserve">Enviromental Sustainibility grant - North Worcester Primary mega hot bin </t>
  </si>
  <si>
    <t>Enviromental Sustainibility grant - Remade Worcester cic pop up shop</t>
  </si>
  <si>
    <t xml:space="preserve">Oasis Community Hub </t>
  </si>
  <si>
    <t>Worcester community grant - Contribution towards soft furninshings</t>
  </si>
  <si>
    <t xml:space="preserve">Community </t>
  </si>
  <si>
    <t xml:space="preserve">Rotary Club </t>
  </si>
  <si>
    <t xml:space="preserve">Worcester community grant - community garden to support community isolation </t>
  </si>
  <si>
    <t xml:space="preserve">Bike bus </t>
  </si>
  <si>
    <t xml:space="preserve">Enviromental Sustainibility grant - Bike Bus Worcester </t>
  </si>
  <si>
    <t>Transition Worcester</t>
  </si>
  <si>
    <t>Enviromental Sustainibility grant Reduce waste by redistirbuting unwanted food</t>
  </si>
  <si>
    <t xml:space="preserve">Wild &amp; Rooted </t>
  </si>
  <si>
    <t xml:space="preserve">Enviromental Sustainibility grant First aid training outdoors </t>
  </si>
  <si>
    <t xml:space="preserve">Fort Royal Association </t>
  </si>
  <si>
    <t xml:space="preserve">Enviromental Sustainibility grant - Fort royal assosication litterpicking </t>
  </si>
  <si>
    <t xml:space="preserve">Worcester Community trust </t>
  </si>
  <si>
    <t xml:space="preserve">RB Provision of the community fridge to Worcester Community Trust </t>
  </si>
  <si>
    <t xml:space="preserve">Community Fridge </t>
  </si>
  <si>
    <t xml:space="preserve">Bromyard Methodist Church </t>
  </si>
  <si>
    <t>Enviromental Sustainibility grant - eco garde</t>
  </si>
  <si>
    <t xml:space="preserve">Friends of laughbrook </t>
  </si>
  <si>
    <t>Enviromental Sustainibility grant - Litter Picking</t>
  </si>
  <si>
    <t>Worester Bee Keepers</t>
  </si>
  <si>
    <t xml:space="preserve">Enviromental sustainibility grant - Bee keeping equipment </t>
  </si>
  <si>
    <t xml:space="preserve">Enviromental sustainibility grant - Tuesday Morning club </t>
  </si>
  <si>
    <t xml:space="preserve">Friends of St Peters </t>
  </si>
  <si>
    <t>Enviromental sustainibility grant - Planting trees and hedgegrows</t>
  </si>
  <si>
    <t>Enviromental sustainibility grant - School Eco club</t>
  </si>
  <si>
    <t xml:space="preserve">2023/2024 </t>
  </si>
  <si>
    <t>1st Worcester Scout Group</t>
  </si>
  <si>
    <t>One off small grant - 1st Worcester Scouts a contribution for a Marquee to allow more outdoor activities throughout the year which will prevent sessions being cancelled due to poor weather conditions.</t>
  </si>
  <si>
    <t>2023/2024</t>
  </si>
  <si>
    <t>8th Worcester Scout Group</t>
  </si>
  <si>
    <t>One off Sustainability grant - 8th Worcester Scout Group Wild life garden</t>
  </si>
  <si>
    <t>8th Worcester Scouts - one off Sustainability grant - Wildlife garden project at the scouts premises</t>
  </si>
  <si>
    <t>One off small grant - Buttercup Hub (stay and play for children with additional needs). Action for Children</t>
  </si>
  <si>
    <t>One off small grant contribution to Action for Children. Youth group for trans, non binary and questioning young people aged 13 -19 (Trancakes).</t>
  </si>
  <si>
    <t>All Saints Worcester</t>
  </si>
  <si>
    <t>One off small grant - One Youth Day - a day to bring young people and families together to enjoy activities and food and socialise in a safe environment.</t>
  </si>
  <si>
    <t>Arboretum Residents Association</t>
  </si>
  <si>
    <t>One off small grant - Go Wild in the Arbo Fete celebrating Bio Diversity. Working with Worcestershire Wildlife Trust, Transition Worcester and The Canal Group. Bringing communities together.</t>
  </si>
  <si>
    <t xml:space="preserve">Edenred </t>
  </si>
  <si>
    <t>Edenred Suppermarket Vouchers</t>
  </si>
  <si>
    <t>ESO (2006) Ltd</t>
  </si>
  <si>
    <t>English Symphony Orchestra. Last annual grant payment of a three year SLA.</t>
  </si>
  <si>
    <t>Fort Royal Residents Association</t>
  </si>
  <si>
    <t>Fort Royal Residents - one off Sustainability Grant - litter picking project</t>
  </si>
  <si>
    <t>15/03/2024</t>
  </si>
  <si>
    <t>Friends of Fort royal and commandery gardens</t>
  </si>
  <si>
    <t xml:space="preserve">One off small grant - Gazebo for easter extravaganza </t>
  </si>
  <si>
    <t>Annual grant Lyppard Grange Community Centre contribution towards community activities</t>
  </si>
  <si>
    <t>13/12/2023</t>
  </si>
  <si>
    <t>Lyppard Hub - annual grant Q3 payment. Contribution to community activity</t>
  </si>
  <si>
    <t>Lyppard Grange Community Hub - Q2 annual grant payment to support delivery of community activity</t>
  </si>
  <si>
    <t>Annual grant - Lyppard Grange Hub community support - first of four payments</t>
  </si>
  <si>
    <t>Mens Shed Worcester</t>
  </si>
  <si>
    <t>One off small grant - to provide training for a project to refurb and recondition donated home appliances in order to recycle items.</t>
  </si>
  <si>
    <t>Mobilise Arts CIC</t>
  </si>
  <si>
    <t>One off small grant - Mobilise Arts - Worcester Wellbeing Podcast.</t>
  </si>
  <si>
    <t>Nunnery Wood Primary School</t>
  </si>
  <si>
    <t>Nunnery Wood Primary School  Environmental Sustainability Grant Forest School development</t>
  </si>
  <si>
    <t>One off sustainability grant - Nunnery Wood Primary School - outdoor learning space for Forest School supporting the curriculum</t>
  </si>
  <si>
    <t>Perdiswell Young Peoples Club</t>
  </si>
  <si>
    <t>One off small grant - Perdiswell Young Peoples leisure club - contribution towards a Christmas Lunch for elderly isolated community members.</t>
  </si>
  <si>
    <t>PPS LTD</t>
  </si>
  <si>
    <t xml:space="preserve">CAB Crisis weeks 16 &amp; 17 </t>
  </si>
  <si>
    <t xml:space="preserve">QCV funding request for the period 27/03/2023 - 02/04/2023 CAB crisis pot </t>
  </si>
  <si>
    <t>One off sustainability grant - Grow and Glow - Arts workshops using recycled materials.</t>
  </si>
  <si>
    <t>26/03/2024</t>
  </si>
  <si>
    <t>St Wulstans PCC</t>
  </si>
  <si>
    <t>One off small grant - Wilding at St Wulstans</t>
  </si>
  <si>
    <t>Timberdine Avenue Allotments Association</t>
  </si>
  <si>
    <t>One off small grant - contribution towards clearing the space and providing a new shed and base for storage of equipment and tools</t>
  </si>
  <si>
    <t>Annual Grant for Worcester Arts Council - supporting communities in the arts</t>
  </si>
  <si>
    <t>20/12/2023</t>
  </si>
  <si>
    <t>Worcester Canal Group</t>
  </si>
  <si>
    <t>One off small grant - Worcester Canal Group covering graffiti on the arches in Worcester</t>
  </si>
  <si>
    <t>One off small grant - Worcester Community Gardens. Floating composting toilet which will allow for more groups and activities to be on site adding an eco-friendly solution.</t>
  </si>
  <si>
    <t>One off small grant Worcester Community Garden. Create an outdoor living room to support the issue of social isolation, loneliness, loneliness and other well being issues. Create new signage to invite people into the space to meet, chat and relax bringing communities together.</t>
  </si>
  <si>
    <t>Worcester Community Trust Annual Management Agreement payment</t>
  </si>
  <si>
    <t>One off small grant Worcester Community Trust - Arts project across 3 community centres with up to 60 participants creating art work for the next Night Light in Worcester City.</t>
  </si>
  <si>
    <t>To work with residents and partners to strengthen community connections with the aim of reducing isolation and improving health and wellbeing.   2024</t>
  </si>
  <si>
    <t xml:space="preserve">WL67/3903 </t>
  </si>
  <si>
    <t xml:space="preserve">Annual grant paymnet contribution to community activity </t>
  </si>
  <si>
    <t xml:space="preserve">Management agreement Q2 paymnet as a contribution to manage community centers </t>
  </si>
  <si>
    <t xml:space="preserve">Management agreement Q1 paymnet as a contribution to manage community centers </t>
  </si>
  <si>
    <t>08/01/2024</t>
  </si>
  <si>
    <t>Worcester Festival Ltd</t>
  </si>
  <si>
    <t>Large grant advanced payment.  A contribution to Worcester Festival during summer 2024.</t>
  </si>
  <si>
    <t>Large grant advanced payment.  Worcester Festival event during the summer2024 for the city of Worcester</t>
  </si>
  <si>
    <t>Worcester Festival event held annually. Second payment of two to support the event.</t>
  </si>
  <si>
    <t>Annual grant - Worcester Festival - first payment of two</t>
  </si>
  <si>
    <t xml:space="preserve">Household funding Worcester foodbank first of 2 payments to cover additional food between April 2023 and March 2024 </t>
  </si>
  <si>
    <t xml:space="preserve">To contribute to the cost of foodbank supplies by direction of public health </t>
  </si>
  <si>
    <t xml:space="preserve">Household funding Worcester foodbank second of 2 payments to cover additional food between April 2023 and March 2024 </t>
  </si>
  <si>
    <t>Worcester Live Ltd</t>
  </si>
  <si>
    <t>Annual grant Worcester Live Swan Theatre &amp; Countess Huntington Hall</t>
  </si>
  <si>
    <t>Worcester Live Annual SLA payment - The Swan Theatre</t>
  </si>
  <si>
    <t>One off annual grant Swan Theatre &amp; Countess of Huntington Hall. Q2 payment</t>
  </si>
  <si>
    <t>Large annual grant - Worcester Theatres &amp; Huntington Hall.</t>
  </si>
  <si>
    <t>07/12/2023</t>
  </si>
  <si>
    <t>Worcester Play Council</t>
  </si>
  <si>
    <t>Play Council one off annual grant - 2nd payment of 2 supporting play across the city</t>
  </si>
  <si>
    <t>Play Council one off annual grant to provide play across the city of Worcester. First payment of two</t>
  </si>
  <si>
    <t>Worcester Re-Enactors</t>
  </si>
  <si>
    <t>One off small grant - Worcester Reenactors - contribution towards a Living History event in Worcester.</t>
  </si>
  <si>
    <t>Worcester Snoezelen</t>
  </si>
  <si>
    <t>Worcester Snoozelean Project - one off small grant an exhibition by people with learning disabilities and additional needs as part of the Worcester Festival.</t>
  </si>
  <si>
    <t>Worcester Students Union</t>
  </si>
  <si>
    <t>One off small grant - Worcester students union - contribution towards a winter tea dance intergenerational project.</t>
  </si>
  <si>
    <t>Worcester Wheels contribution towards community transport 10th payment of 12</t>
  </si>
  <si>
    <t>Worcester Wheels contribution towards community transport 9th payment of 12</t>
  </si>
  <si>
    <t>Worcester Wheels contribution towards community transport 8th payment of 12</t>
  </si>
  <si>
    <t>Worcester Wheels contribution towards community transport 7th payment of 12</t>
  </si>
  <si>
    <t>Worcester Wheels contribution towards community transport 6th payment of 12</t>
  </si>
  <si>
    <t>Worcester Wheels contribution towards community transport 5th payment of 12</t>
  </si>
  <si>
    <t>Worcester Wheels contribution towards community transport 4th payment of 12</t>
  </si>
  <si>
    <t>Worcester Wheels contribution towards community transport 3rd payment of 12</t>
  </si>
  <si>
    <t>Worcester Wheels contribution towards community transport 2nd payment of 12</t>
  </si>
  <si>
    <t>Worcester Wheels contribution towards community transport 1st payment of 12</t>
  </si>
  <si>
    <t>01/03/2024</t>
  </si>
  <si>
    <t>Worcester Wheels contribution towards community transport 11th payment of 12</t>
  </si>
  <si>
    <t>Worcester Wheels contribution towards community transport 12th payment of 12</t>
  </si>
  <si>
    <t>Worcestershire County Council</t>
  </si>
  <si>
    <t xml:space="preserve">Overspend of edenred supermarket vouchers </t>
  </si>
  <si>
    <t>One off Sustainability Grant - Red Hill Primary School - Going Wild at Red Hill</t>
  </si>
  <si>
    <t>Worcestershire Pride</t>
  </si>
  <si>
    <t>One off small grant - a contribution to Worcester Pride 2023 to be held in Worcester City</t>
  </si>
  <si>
    <t>Organisation 
Name</t>
  </si>
  <si>
    <t xml:space="preserve">Worcester City Council </t>
  </si>
  <si>
    <t>2024/2025</t>
  </si>
  <si>
    <t>One off small grant - Go Wild at the Arbo community biodiversity day raising awareness</t>
  </si>
  <si>
    <t xml:space="preserve">2024/2025 </t>
  </si>
  <si>
    <t>Artists Clubhouse</t>
  </si>
  <si>
    <t>One off small grant - Artist Clubhouse - Lights camera paint project. Collaboration with Worcester Film Festival to create a trail across the city celebrating and promoting art.</t>
  </si>
  <si>
    <t xml:space="preserve">Bike Worcester </t>
  </si>
  <si>
    <t>One off small grant payment - Bike Worcester Bike maintenance programme sessions and lessons cycle confidence for families repairs and maintenance</t>
  </si>
  <si>
    <t>One off community small grant - Boosting the community sector working with new community groups to become constituted supporting grant funding applications</t>
  </si>
  <si>
    <t xml:space="preserve">Disability Sport Worcester </t>
  </si>
  <si>
    <t>One off small grant. Disability Sport Worcester small grants - to deliver 210 sporting sessions for adults and young people with disabilities at various venues across the City of Worcester.</t>
  </si>
  <si>
    <t xml:space="preserve">Freedom Leisure </t>
  </si>
  <si>
    <t>One off grant payment Worcester play grant scheme - Freedom Leisure WCT multi sports activity programme</t>
  </si>
  <si>
    <t>One off grant payment Worcester play grant scheme - Warndon Hub Pilot</t>
  </si>
  <si>
    <t xml:space="preserve">Lyppard Hub </t>
  </si>
  <si>
    <t>Annual grant for Lyppard Hub Q1 payment - 1 of 4 - contribution to community activities</t>
  </si>
  <si>
    <t>Annual grant for Lyppard Hub Q2 payment - 2 of 4 - contribution to community activities</t>
  </si>
  <si>
    <t>Annual grant for Lyppard Hub Q3 payment - 3 of 4 - contribution to community activities</t>
  </si>
  <si>
    <t>Annual grant for Lyppard Hub Q4 payment - 4 of 4 - contribution to community activities</t>
  </si>
  <si>
    <t xml:space="preserve">Mens Shed Worcester </t>
  </si>
  <si>
    <t>One off small grant - Installation of toilet men’s shed</t>
  </si>
  <si>
    <t>Perdiswell Young Peoples Leisure Club</t>
  </si>
  <si>
    <t xml:space="preserve">One off grant payment Worcester play grant scheme - free play skate </t>
  </si>
  <si>
    <t>One off grant payment Worcester play grant scheme - Perdiswell Christmas play</t>
  </si>
  <si>
    <t xml:space="preserve">One off grant payment Worcester play grant scheme - Skate play Worcester </t>
  </si>
  <si>
    <t>One off grant payment Worcester play grant scheme - Perdiswell young peoples leisure club</t>
  </si>
  <si>
    <t>One off grant payment Worcester play grant scheme - Skatelodge create and play</t>
  </si>
  <si>
    <t xml:space="preserve">Play Worcester </t>
  </si>
  <si>
    <t>One off grant payment Worcester play grant scheme - pop up play</t>
  </si>
  <si>
    <t xml:space="preserve">One off grant payment Worcester play grant scheme - Pop up play sessions </t>
  </si>
  <si>
    <t>One off grant payment Worcester play grant scheme - Pop up play</t>
  </si>
  <si>
    <t>Remade Worcester</t>
  </si>
  <si>
    <t>One off large grant - Remade Worcester- Run a series of 16 2 hour workshops reusing reclaimed fabric and craft items, learn new techniques for mending clothes, making useful items from materials that would otherwise go into landfill including some plastics.</t>
  </si>
  <si>
    <t xml:space="preserve">Stepway CIO </t>
  </si>
  <si>
    <t xml:space="preserve">One off grant payment Worcester play grant scheme - The Green Hub </t>
  </si>
  <si>
    <t>Sugar Daddys Cafe CIC</t>
  </si>
  <si>
    <t>One off small grant - Sugar Daddy capacity for building support project for LGBTQ community across Worcester. Supporting families, youth/adults</t>
  </si>
  <si>
    <t>Three Choirs Festival</t>
  </si>
  <si>
    <t>Triannual grant to support Three Choirs Festival being held in Worcester City delivering a week long programme of performance.</t>
  </si>
  <si>
    <t>Worcester Arts Council - annual grant to support project delivery for small organisations</t>
  </si>
  <si>
    <t xml:space="preserve">Worcester Bid </t>
  </si>
  <si>
    <t>One off grant payment Worcester play grant scheme Creative huddle - Paint your own penguin</t>
  </si>
  <si>
    <t>WK18/3901</t>
  </si>
  <si>
    <t>Worcester City Welcomes Refugees</t>
  </si>
  <si>
    <t>One off grant payment - Payment 3 of 4 Worcester welcomes refugees</t>
  </si>
  <si>
    <t>One off grant payment - Payment 2 of 4 Worcester welcomes refugees</t>
  </si>
  <si>
    <t>One off grant payment - Payment 1 of 4 Worcester welcomes refugees</t>
  </si>
  <si>
    <t>Interpreting Services 2024/25 - Refugees</t>
  </si>
  <si>
    <t>One off grant payment - Payment 4 of 4 Worcester welcomes refugees</t>
  </si>
  <si>
    <t>Worcester Community Action</t>
  </si>
  <si>
    <t>Grant Applications to the Managing Director - Sustaining Infrastructure Support &amp; Volunteer Brokerage</t>
  </si>
  <si>
    <t>One off small grant - Dines Fest Community group - Month of community project. Community celebration in June.</t>
  </si>
  <si>
    <t>WL67 /3903</t>
  </si>
  <si>
    <t>Worcester Community Trust grant payment Q3 - Community activities</t>
  </si>
  <si>
    <t>Worcester Community Trust grant payment Q2 - Community activities</t>
  </si>
  <si>
    <t>Worcester Community Trust grant payment Q1 - Community activities</t>
  </si>
  <si>
    <t>Worcester Community Trust annual management agreement payment. 4th of 4 payments</t>
  </si>
  <si>
    <t xml:space="preserve">Annual grant Worcester festival 2nd payment </t>
  </si>
  <si>
    <t>Annual grant payment Worcester Live LTD Swan theatre and Huntington Hall Q1</t>
  </si>
  <si>
    <t>Annual grant payment Worcester Live LTD Swan theatre and Huntington Hall Q2</t>
  </si>
  <si>
    <t>Annual grant payment Worcester Live LTD Swan theatre and Huntington Hall Q3</t>
  </si>
  <si>
    <t>Worcester Live Ltd Annual large grant payment 4th of 4 quarter payments</t>
  </si>
  <si>
    <t>One off small grant - Worcester Play Council - Play sessions across the city in the summer holiday.</t>
  </si>
  <si>
    <t>One off grant payment Worcester play grant scheme - Empowering young people</t>
  </si>
  <si>
    <t xml:space="preserve">One off grant payment Worcester play grant scheme - Girls on fire </t>
  </si>
  <si>
    <t xml:space="preserve">Annual grant for Worcester Wheels community transport </t>
  </si>
  <si>
    <t xml:space="preserve">Worester Mela </t>
  </si>
  <si>
    <t>Worcester Mela Festival at the Worcester Show</t>
  </si>
  <si>
    <t xml:space="preserve">Yellow Scarf </t>
  </si>
  <si>
    <t>One off grant payment - Payment 1 of 2 yelllow scarf</t>
  </si>
  <si>
    <t>One off grant payment - Payment 2 of 2 Yellow Scarf</t>
  </si>
  <si>
    <t>2025/2026</t>
  </si>
  <si>
    <t>Open Door Cafe Warndon</t>
  </si>
  <si>
    <t>Household Support Fund 7 - Voluntary Sector Grant - Slow cooker home cooking programme</t>
  </si>
  <si>
    <t>Maggs Day Centre</t>
  </si>
  <si>
    <t>One off small grant in memory to John Maggs a former rough sleeper who inspired the charity</t>
  </si>
  <si>
    <t>Worcester Cathedral Ferry</t>
  </si>
  <si>
    <t>One off small grant for a new motor for the Worcester Cathedral Ferry</t>
  </si>
  <si>
    <t>16/09/2025</t>
  </si>
  <si>
    <t>Worcester Re-enactors</t>
  </si>
  <si>
    <t xml:space="preserve">One off small grant for Worcester Re-enactors for educational and historic representation </t>
  </si>
  <si>
    <t>26/09/2025</t>
  </si>
  <si>
    <t>Dyson Perrins Museum Trust</t>
  </si>
  <si>
    <t>One off small grant for Dyson Perrins Museum Trust Chinese New Year community event</t>
  </si>
  <si>
    <t>Annual grant for Worcester Wheels community transport service delivery - payment 5 of 12</t>
  </si>
  <si>
    <t>Annual grant for Worcester Wheels community transport service delivery - payment 6 of 12</t>
  </si>
  <si>
    <t>Annual grant for Worcester Wheels community transport service delivery - payment 10 of 12</t>
  </si>
  <si>
    <t>Annual grant for Worcester Wheels community transport service delivery - payment 8 of 12</t>
  </si>
  <si>
    <t>Annual grant for Worcester Wheels community transport service delivery - payment 9 of 12</t>
  </si>
  <si>
    <t>24/02/2026</t>
  </si>
  <si>
    <t>Annual grant for Worcester Wheels community transport service delivery - payment 11 of 12</t>
  </si>
  <si>
    <t>Annual grant for Worcester Wheels community transport service delivery - payment 12 of 12</t>
  </si>
  <si>
    <t>14/10/2025</t>
  </si>
  <si>
    <t>Annual grant for Worcester Wheels community transport service delivery - payment 7 of 12</t>
  </si>
  <si>
    <t>17/07/2025</t>
  </si>
  <si>
    <t>Annual grant for Worcester Wheels community transport service delivery - payment 4 of 12</t>
  </si>
  <si>
    <t>18/06/2025</t>
  </si>
  <si>
    <t>Annual grant for Worcester Wheels community transport service delivery - payment 1 of 12</t>
  </si>
  <si>
    <t>Annual grant for Worcester Wheels community transport service delivery - payment 2 of 12</t>
  </si>
  <si>
    <t>Annual grant for Worcester Wheels community transport service delivery - payment 3 of 12</t>
  </si>
  <si>
    <t>Household Support Fund 7 - Voluntary Sector Grant - Support for families with supermarket vouchers</t>
  </si>
  <si>
    <t>Household Support Fund 7 - Voluntary Sector Grant - Food parcels &amp; meals</t>
  </si>
  <si>
    <t>One off annual grant for Worcester Arts Council supporting arts in Worcester city</t>
  </si>
  <si>
    <t>Aspeeria CIO</t>
  </si>
  <si>
    <t>Household Support Fund 7 - Voluntary Sector Grant - Hardship Support for Eastern European Migrants.</t>
  </si>
  <si>
    <t>Caring for Communities &amp; People Ltd</t>
  </si>
  <si>
    <t>Household Support Fund 7 - Voluntary Sector Grant - Crisis fund project</t>
  </si>
  <si>
    <t>Salvation Army</t>
  </si>
  <si>
    <t>Household Support Fund 7 - Voluntary Sector Grant - Food essential support programme</t>
  </si>
  <si>
    <t>Annual grant for Lyppard Hub payment - 4 of 4 - contribution to community activities</t>
  </si>
  <si>
    <t>Annual grant for Lyppard Hub payment - 3 of 4 - contribution to community activities</t>
  </si>
  <si>
    <t>Annual grant for Lyppard Hub payment - 2 of 4 - contribution to community activities</t>
  </si>
  <si>
    <t>18/6/2025</t>
  </si>
  <si>
    <t>Annual grant for Lyppard Hub payment 1 of 4 - contribution to community activities</t>
  </si>
  <si>
    <t>Oasis Community Hub Warndon</t>
  </si>
  <si>
    <t>Household Support Fund 7 - Voluntary Sector Grant - Too good to throw away project</t>
  </si>
  <si>
    <t>Siani Driver</t>
  </si>
  <si>
    <t>Household Support Fund 7 - Voluntary Sector Grant - Crisis fund and food vouchers for families</t>
  </si>
  <si>
    <t>Household Support Fund 7 - Voluntary Sector Grant - Food support programme</t>
  </si>
  <si>
    <t xml:space="preserve">Household Support Fund 7 - Voluntary Sector Grant - Winter crisis </t>
  </si>
  <si>
    <t>Worcester Street Kitchen</t>
  </si>
  <si>
    <t>Household Support Fund 7 - Voluntary Sector Grant -  Kitchen equipment refurbishment</t>
  </si>
  <si>
    <t>One off grant payment - Payment 3 of 4 Worcester Welcomes Refugees</t>
  </si>
  <si>
    <t>One off grant payment - Payment 4 of 4 Worcester Welcomes Refugees</t>
  </si>
  <si>
    <t>One off grant payment - Payment 1 of 4 Worcester Welcomes Refugees</t>
  </si>
  <si>
    <t>One off grant payment - Payment 2 of 4 Worcester Welcomes Refugees</t>
  </si>
  <si>
    <t>30/10/2025</t>
  </si>
  <si>
    <t>One off small grant towards the Three Choirs Festival</t>
  </si>
  <si>
    <t>29/04/2025</t>
  </si>
  <si>
    <t>Worcester Festivals Ltd</t>
  </si>
  <si>
    <t>Annual grant for Worcester Festival - Payment 1 of 2</t>
  </si>
  <si>
    <t>24/07/2025</t>
  </si>
  <si>
    <t>Annual grant for Worcester Festival - Payment 2 of 2</t>
  </si>
  <si>
    <t>The Elgar Festival</t>
  </si>
  <si>
    <t>Elgar Festival one off grant.</t>
  </si>
  <si>
    <t>21/07/2025</t>
  </si>
  <si>
    <t>The Worcester Mela Partnership Group</t>
  </si>
  <si>
    <t>Annual grant for Worcester Community Trust community activities - 4 of 4</t>
  </si>
  <si>
    <t>14/10/25</t>
  </si>
  <si>
    <t>Annual grant for Worcester Community Trust community activities - 3 of 4</t>
  </si>
  <si>
    <t>Annual grant for Worcester Community Trust community activities - 2 of 4</t>
  </si>
  <si>
    <t>Annual grant for Worcester Community Trust community activities - 1 of 4</t>
  </si>
  <si>
    <t>One off grant payment to support Worcester Live Ltd</t>
  </si>
  <si>
    <t>Fort Royal Environmental Rangers</t>
  </si>
  <si>
    <t xml:space="preserve">One off community small grant payment </t>
  </si>
  <si>
    <t>Ombersley Road Lunch Club</t>
  </si>
  <si>
    <t>The Kiln Coworking CIC</t>
  </si>
  <si>
    <t>Worcester Community Garden</t>
  </si>
  <si>
    <t>Worcester Crocodiles Water Polo Club</t>
  </si>
  <si>
    <t>Worcestershire Black Cultural Association</t>
  </si>
  <si>
    <t>2nd Worcester Scout Group</t>
  </si>
  <si>
    <t>Christopher Whitehead Language College PTA</t>
  </si>
  <si>
    <t>The Word Association</t>
  </si>
  <si>
    <t>Worcester Afro Caribbean Association</t>
  </si>
  <si>
    <t>Ukrainian Community in Worcestershire</t>
  </si>
  <si>
    <t>Oldbury Park Tigers</t>
  </si>
  <si>
    <t>Remade Worcester CIC</t>
  </si>
  <si>
    <t>Worcester Carnival</t>
  </si>
  <si>
    <t>The Artery Studios CIC</t>
  </si>
  <si>
    <t>Worcestershire Association of Carers</t>
  </si>
  <si>
    <t>Friends of Fort Royal Community Primary School</t>
  </si>
  <si>
    <t>Embodied Communities</t>
  </si>
  <si>
    <t>Consortium of Cripplegate Bowlers</t>
  </si>
  <si>
    <t>Friends of Script Haven</t>
  </si>
  <si>
    <t>DIAL South Worcestershire</t>
  </si>
  <si>
    <t>Worcester BID</t>
  </si>
  <si>
    <t>Battle of Worcester Society</t>
  </si>
  <si>
    <t>2025/2027</t>
  </si>
  <si>
    <t>Artist Clubhouse</t>
  </si>
  <si>
    <t>2025/2028</t>
  </si>
  <si>
    <t>2025/2029</t>
  </si>
  <si>
    <t>2025/2030</t>
  </si>
  <si>
    <t>2025/2031</t>
  </si>
  <si>
    <t>Collective Soul CIC</t>
  </si>
  <si>
    <t>2025/2032</t>
  </si>
  <si>
    <t>Play Worcester</t>
  </si>
  <si>
    <t>2025/2033</t>
  </si>
  <si>
    <t>Worcester District Scouts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</si>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</sst>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00"/>
    <numFmt numFmtId="165" formatCode="[$-409]d\-mmm\-yyyy;@"/>
  </numFmts>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1"/>
      <color theme="1"/>
      <name val="Verdana"/>
      <family val="2"/>
    </font>
    <font>
      <sz val="11"/>
      <color theme="1"/>
      <name val="Verdana"/>
      <family val="2"/>
    </font>
    <font>
      <u/>
      <sz val="11"/>
      <color theme="10"/>
      <name val="Calibri"/>
      <family val="2"/>
      <scheme val="minor"/>
    </font>
    <font>
      <sz val="12"/>
      <color theme="1"/>
      <name val="Verdana"/>
      <family val="2"/>
    </font>
    <font>
      <b/>
      <sz val="12"/>
      <color theme="1"/>
      <name val="Verdana"/>
      <family val="2"/>
    </font>
    <font>
      <sz val="12"/>
      <name val="Verdana"/>
      <family val="2"/>
    </font>
    <font>
      <sz val="10"/>
      <color theme="1"/>
      <name val="Verdana"/>
      <family val="2"/>
    </font>
    <font>
      <sz val="11"/>
      <color rgb="FF000000"/>
      <name val="Aptos Narrow"/>
      <family val="2"/>
    </font>
    <font>
      <sz val="12"/>
      <color theme="1"/>
      <name val="Aptos"/>
    </font>
    <font>
      <sz val="11"/>
      <color theme="1"/>
      <name val="Aptos"/>
    </font>
    <font>
      <sz val="12"/>
      <name val="Aptos"/>
    </font>
    <font>
      <sz val="12"/>
      <color rgb="FF242424"/>
      <name val="Aptos"/>
    </font>
    <font>
      <sz val="12"/>
      <color rgb="FF000000"/>
      <name val="Aptos"/>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
      <patternFill patternType="solid">
        <fgColor rgb="FF0070C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cellStyleXfs>
  <cellXfs count="95">
    <xf numFmtId="0" fontId="0" fillId="0" borderId="0" xfId="0"/>
    <xf numFmtId="0" fontId="20" fillId="0" borderId="0" xfId="0" applyFont="1"/>
    <xf numFmtId="0" fontId="20" fillId="0" borderId="0" xfId="0" applyFont="1" applyAlignment="1">
      <alignment horizontal="left" vertical="top" wrapText="1"/>
    </xf>
    <xf numFmtId="14" fontId="20" fillId="0" borderId="0" xfId="0" applyNumberFormat="1" applyFont="1" applyAlignment="1">
      <alignment horizontal="center" vertical="top" wrapText="1"/>
    </xf>
    <xf numFmtId="0" fontId="20" fillId="0" borderId="0" xfId="0" applyFont="1" applyAlignment="1">
      <alignment horizontal="right" vertical="top" wrapText="1"/>
    </xf>
    <xf numFmtId="14" fontId="20" fillId="0" borderId="0" xfId="0" applyNumberFormat="1" applyFont="1"/>
    <xf numFmtId="0" fontId="20" fillId="0" borderId="10" xfId="0" applyFont="1" applyBorder="1"/>
    <xf numFmtId="0" fontId="20" fillId="33" borderId="0" xfId="0" applyFont="1" applyFill="1"/>
    <xf numFmtId="0" fontId="19" fillId="34" borderId="11" xfId="0" applyFont="1" applyFill="1" applyBorder="1"/>
    <xf numFmtId="0" fontId="19" fillId="34" borderId="11" xfId="0" applyFont="1" applyFill="1" applyBorder="1" applyAlignment="1">
      <alignment horizontal="left" vertical="top" wrapText="1"/>
    </xf>
    <xf numFmtId="0" fontId="19" fillId="34" borderId="11" xfId="0" applyFont="1" applyFill="1" applyBorder="1" applyAlignment="1">
      <alignment horizontal="center" vertical="top" wrapText="1"/>
    </xf>
    <xf numFmtId="0" fontId="19" fillId="34" borderId="11" xfId="0" applyFont="1" applyFill="1" applyBorder="1" applyAlignment="1">
      <alignment horizontal="right" vertical="top" wrapText="1"/>
    </xf>
    <xf numFmtId="0" fontId="19" fillId="34" borderId="0" xfId="0" applyFont="1" applyFill="1" applyAlignment="1">
      <alignment horizontal="left" vertical="top"/>
    </xf>
    <xf numFmtId="0" fontId="20" fillId="0" borderId="0" xfId="0" applyFont="1" applyAlignment="1">
      <alignment wrapText="1"/>
    </xf>
    <xf numFmtId="0" fontId="19" fillId="34" borderId="0" xfId="0" applyFont="1" applyFill="1" applyAlignment="1">
      <alignment horizontal="left" vertical="top" wrapText="1"/>
    </xf>
    <xf numFmtId="0" fontId="21" fillId="0" borderId="0" xfId="42"/>
    <xf numFmtId="0" fontId="23" fillId="34" borderId="11" xfId="0" applyFont="1" applyFill="1" applyBorder="1"/>
    <xf numFmtId="0" fontId="23" fillId="34" borderId="11" xfId="0" applyFont="1" applyFill="1" applyBorder="1" applyAlignment="1">
      <alignment vertical="top" wrapText="1"/>
    </xf>
    <xf numFmtId="0" fontId="22" fillId="0" borderId="0" xfId="0" applyFont="1"/>
    <xf numFmtId="0" fontId="22" fillId="0" borderId="11" xfId="0" applyFont="1" applyBorder="1"/>
    <xf numFmtId="14" fontId="22" fillId="0" borderId="11" xfId="0" applyNumberFormat="1" applyFont="1" applyBorder="1"/>
    <xf numFmtId="164" fontId="22" fillId="0" borderId="11" xfId="0" applyNumberFormat="1" applyFont="1" applyBorder="1"/>
    <xf numFmtId="0" fontId="22" fillId="33" borderId="11" xfId="0" applyFont="1" applyFill="1" applyBorder="1"/>
    <xf numFmtId="0" fontId="22" fillId="33" borderId="0" xfId="0" applyFont="1" applyFill="1"/>
    <xf numFmtId="0" fontId="22" fillId="0" borderId="12" xfId="0" applyFont="1" applyBorder="1"/>
    <xf numFmtId="14" fontId="22" fillId="0" borderId="12" xfId="0" applyNumberFormat="1" applyFont="1" applyBorder="1"/>
    <xf numFmtId="0" fontId="24" fillId="33" borderId="11" xfId="0" applyFont="1" applyFill="1" applyBorder="1"/>
    <xf numFmtId="0" fontId="24" fillId="33" borderId="11" xfId="8" applyFont="1" applyFill="1" applyBorder="1" applyAlignment="1"/>
    <xf numFmtId="0" fontId="24" fillId="33" borderId="13" xfId="0" applyFont="1" applyFill="1" applyBorder="1"/>
    <xf numFmtId="14" fontId="22" fillId="33" borderId="11" xfId="0" applyNumberFormat="1" applyFont="1" applyFill="1" applyBorder="1"/>
    <xf numFmtId="0" fontId="22" fillId="35" borderId="0" xfId="0" applyFont="1" applyFill="1"/>
    <xf numFmtId="0" fontId="22" fillId="35" borderId="11" xfId="0" applyFont="1" applyFill="1" applyBorder="1"/>
    <xf numFmtId="4" fontId="22" fillId="0" borderId="11" xfId="0" applyNumberFormat="1" applyFont="1" applyBorder="1"/>
    <xf numFmtId="3" fontId="22" fillId="33" borderId="11" xfId="0" applyNumberFormat="1" applyFont="1" applyFill="1" applyBorder="1"/>
    <xf numFmtId="4" fontId="22" fillId="33" borderId="11" xfId="0" applyNumberFormat="1" applyFont="1" applyFill="1" applyBorder="1"/>
    <xf numFmtId="164" fontId="22" fillId="0" borderId="0" xfId="0" applyNumberFormat="1" applyFont="1"/>
    <xf numFmtId="0" fontId="22" fillId="0" borderId="13" xfId="0" applyFont="1" applyBorder="1"/>
    <xf numFmtId="0" fontId="22" fillId="33" borderId="11" xfId="0" applyFont="1" applyFill="1" applyBorder="1" applyAlignment="1">
      <alignment horizontal="right"/>
    </xf>
    <xf numFmtId="16" fontId="22" fillId="33" borderId="11" xfId="0" applyNumberFormat="1" applyFont="1" applyFill="1" applyBorder="1"/>
    <xf numFmtId="0" fontId="25" fillId="33" borderId="11" xfId="0" applyFont="1" applyFill="1" applyBorder="1"/>
    <xf numFmtId="0" fontId="25" fillId="0" borderId="11" xfId="0" applyFont="1" applyBorder="1"/>
    <xf numFmtId="0" fontId="25" fillId="0" borderId="0" xfId="0" applyFont="1"/>
    <xf numFmtId="0" fontId="25" fillId="0" borderId="11" xfId="0" applyFont="1" applyBorder="1" applyAlignment="1">
      <alignment horizontal="center"/>
    </xf>
    <xf numFmtId="0" fontId="25" fillId="34" borderId="11" xfId="0" applyFont="1" applyFill="1" applyBorder="1" applyAlignment="1">
      <alignment vertical="top" wrapText="1"/>
    </xf>
    <xf numFmtId="3" fontId="25" fillId="0" borderId="11" xfId="0" applyNumberFormat="1" applyFont="1" applyBorder="1"/>
    <xf numFmtId="4" fontId="25" fillId="0" borderId="11" xfId="0" applyNumberFormat="1" applyFont="1" applyBorder="1"/>
    <xf numFmtId="0" fontId="21" fillId="0" borderId="11" xfId="42" applyBorder="1" applyAlignment="1"/>
    <xf numFmtId="0" fontId="25" fillId="33" borderId="11" xfId="0" applyFont="1" applyFill="1" applyBorder="1" applyAlignment="1">
      <alignment horizontal="center"/>
    </xf>
    <xf numFmtId="8" fontId="25" fillId="33" borderId="11" xfId="0" applyNumberFormat="1" applyFont="1" applyFill="1" applyBorder="1"/>
    <xf numFmtId="0" fontId="25" fillId="33" borderId="0" xfId="0" applyFont="1" applyFill="1"/>
    <xf numFmtId="4" fontId="25" fillId="33" borderId="11" xfId="0" applyNumberFormat="1" applyFont="1" applyFill="1" applyBorder="1"/>
    <xf numFmtId="0" fontId="25" fillId="0" borderId="14" xfId="0" applyFont="1" applyBorder="1"/>
    <xf numFmtId="0" fontId="25" fillId="34" borderId="11" xfId="0" applyFont="1" applyFill="1" applyBorder="1" applyAlignment="1">
      <alignment vertical="top"/>
    </xf>
    <xf numFmtId="0" fontId="25" fillId="34" borderId="11" xfId="0" applyFont="1" applyFill="1" applyBorder="1" applyAlignment="1">
      <alignment horizontal="center" vertical="top"/>
    </xf>
    <xf numFmtId="0" fontId="25" fillId="33" borderId="11" xfId="42" applyFont="1" applyFill="1" applyBorder="1" applyAlignment="1">
      <alignment horizontal="left"/>
    </xf>
    <xf numFmtId="14" fontId="25" fillId="0" borderId="11" xfId="0" applyNumberFormat="1" applyFont="1" applyBorder="1"/>
    <xf numFmtId="0" fontId="25" fillId="33" borderId="11" xfId="0" applyFont="1" applyFill="1" applyBorder="1" applyAlignment="1">
      <alignment vertical="top" wrapText="1"/>
    </xf>
    <xf numFmtId="14" fontId="25" fillId="33" borderId="11" xfId="0" applyNumberFormat="1" applyFont="1" applyFill="1" applyBorder="1" applyAlignment="1">
      <alignment vertical="top" wrapText="1"/>
    </xf>
    <xf numFmtId="14" fontId="25" fillId="33" borderId="11" xfId="0" applyNumberFormat="1" applyFont="1" applyFill="1" applyBorder="1"/>
    <xf numFmtId="49" fontId="25" fillId="0" borderId="11" xfId="0" applyNumberFormat="1" applyFont="1" applyBorder="1" applyAlignment="1">
      <alignment horizontal="right"/>
    </xf>
    <xf numFmtId="0" fontId="25" fillId="34" borderId="11" xfId="0" applyFont="1" applyFill="1" applyBorder="1" applyAlignment="1">
      <alignment horizontal="right" vertical="top" wrapText="1"/>
    </xf>
    <xf numFmtId="14" fontId="25" fillId="0" borderId="11" xfId="0" applyNumberFormat="1" applyFont="1" applyBorder="1" applyAlignment="1">
      <alignment horizontal="right"/>
    </xf>
    <xf numFmtId="14" fontId="25" fillId="33" borderId="11" xfId="0" applyNumberFormat="1" applyFont="1" applyFill="1" applyBorder="1" applyAlignment="1">
      <alignment horizontal="right"/>
    </xf>
    <xf numFmtId="49" fontId="25" fillId="0" borderId="0" xfId="0" applyNumberFormat="1" applyFont="1" applyAlignment="1">
      <alignment horizontal="right"/>
    </xf>
    <xf numFmtId="0" fontId="25" fillId="0" borderId="0" xfId="0" applyFont="1" applyAlignment="1">
      <alignment horizontal="right"/>
    </xf>
    <xf numFmtId="0" fontId="22" fillId="34" borderId="11" xfId="0" applyFont="1" applyFill="1" applyBorder="1" applyAlignment="1">
      <alignment vertical="top"/>
    </xf>
    <xf numFmtId="0" fontId="22" fillId="34" borderId="11" xfId="0" applyFont="1" applyFill="1" applyBorder="1" applyAlignment="1">
      <alignment vertical="top" wrapText="1"/>
    </xf>
    <xf numFmtId="1" fontId="22" fillId="33" borderId="11" xfId="0" applyNumberFormat="1" applyFont="1" applyFill="1" applyBorder="1"/>
    <xf numFmtId="49" fontId="22" fillId="0" borderId="11" xfId="0" applyNumberFormat="1" applyFont="1" applyBorder="1" applyAlignment="1">
      <alignment horizontal="right"/>
    </xf>
    <xf numFmtId="14" fontId="22" fillId="0" borderId="0" xfId="0" applyNumberFormat="1" applyFont="1"/>
    <xf numFmtId="15" fontId="0" fillId="0" borderId="0" xfId="0" applyNumberFormat="1"/>
    <xf numFmtId="0" fontId="26" fillId="0" borderId="0" xfId="0" applyFont="1"/>
    <xf numFmtId="0" fontId="27" fillId="34" borderId="12" xfId="0" applyFont="1" applyFill="1" applyBorder="1" applyAlignment="1">
      <alignment vertical="top" wrapText="1"/>
    </xf>
    <xf numFmtId="0" fontId="27" fillId="34" borderId="12" xfId="0" applyFont="1" applyFill="1" applyBorder="1" applyAlignment="1">
      <alignment vertical="top"/>
    </xf>
    <xf numFmtId="1" fontId="27" fillId="34" borderId="12" xfId="0" applyNumberFormat="1" applyFont="1" applyFill="1" applyBorder="1" applyAlignment="1">
      <alignment vertical="top" wrapText="1"/>
    </xf>
    <xf numFmtId="0" fontId="28" fillId="0" borderId="0" xfId="0" applyFont="1"/>
    <xf numFmtId="0" fontId="27" fillId="33" borderId="15" xfId="0" applyFont="1" applyFill="1" applyBorder="1"/>
    <xf numFmtId="0" fontId="27" fillId="0" borderId="15" xfId="0" applyFont="1" applyBorder="1"/>
    <xf numFmtId="0" fontId="27" fillId="0" borderId="16" xfId="0" applyFont="1" applyBorder="1"/>
    <xf numFmtId="0" fontId="28" fillId="33" borderId="15" xfId="0" applyFont="1" applyFill="1" applyBorder="1"/>
    <xf numFmtId="0" fontId="27" fillId="0" borderId="17" xfId="0" applyFont="1" applyBorder="1"/>
    <xf numFmtId="1" fontId="28" fillId="0" borderId="0" xfId="0" applyNumberFormat="1" applyFont="1"/>
    <xf numFmtId="0" fontId="29" fillId="0" borderId="15" xfId="0" applyFont="1" applyBorder="1"/>
    <xf numFmtId="0" fontId="27" fillId="0" borderId="19" xfId="0" applyFont="1" applyBorder="1"/>
    <xf numFmtId="165" fontId="27" fillId="34" borderId="12" xfId="0" applyNumberFormat="1" applyFont="1" applyFill="1" applyBorder="1" applyAlignment="1">
      <alignment horizontal="left" vertical="top" wrapText="1"/>
    </xf>
    <xf numFmtId="165" fontId="29" fillId="0" borderId="15" xfId="0" applyNumberFormat="1" applyFont="1" applyBorder="1" applyAlignment="1">
      <alignment horizontal="left"/>
    </xf>
    <xf numFmtId="165" fontId="28" fillId="0" borderId="0" xfId="0" applyNumberFormat="1" applyFont="1" applyAlignment="1">
      <alignment horizontal="left"/>
    </xf>
    <xf numFmtId="165" fontId="27" fillId="0" borderId="15" xfId="0" applyNumberFormat="1" applyFont="1" applyBorder="1" applyAlignment="1">
      <alignment horizontal="left"/>
    </xf>
    <xf numFmtId="1" fontId="27" fillId="0" borderId="15" xfId="0" applyNumberFormat="1" applyFont="1" applyBorder="1"/>
    <xf numFmtId="0" fontId="30" fillId="0" borderId="15" xfId="0" applyFont="1" applyBorder="1"/>
    <xf numFmtId="0" fontId="31" fillId="0" borderId="15" xfId="0" applyFont="1" applyBorder="1"/>
    <xf numFmtId="165" fontId="27" fillId="33" borderId="18" xfId="0" applyNumberFormat="1" applyFont="1" applyFill="1" applyBorder="1" applyAlignment="1">
      <alignment horizontal="left"/>
    </xf>
    <xf numFmtId="1" fontId="27" fillId="33" borderId="18" xfId="0" applyNumberFormat="1" applyFont="1" applyFill="1" applyBorder="1"/>
    <xf numFmtId="0" fontId="27" fillId="33" borderId="18" xfId="0" applyFont="1" applyFill="1" applyBorder="1"/>
    <xf numFmtId="0" fontId="28" fillId="33" borderId="0" xfId="0" applyFon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patternType="solid">
          <fgColor rgb="FF0070C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opendatacommunities.org/id/district-council/worcester"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pendatacommunities.org/id/district-council/worcester"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pendatacommunities.org/id/district-council/worcester"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5178-226A-4200-B2B4-9096C2C9DEC8}">
  <dimension ref="A1:L74"/>
  <sheetViews>
    <sheetView zoomScale="80" zoomScaleNormal="80" workbookViewId="0">
      <selection activeCell="K6" sqref="K6"/>
    </sheetView>
  </sheetViews>
  <sheetFormatPr defaultColWidth="9.1796875" defaultRowHeight="13.5" x14ac:dyDescent="0.25"/>
  <cols>
    <col min="1" max="1" width="23.453125" style="1" bestFit="1" customWidth="1"/>
    <col min="2" max="2" width="23.1796875" style="1" bestFit="1" customWidth="1"/>
    <col min="3" max="4" width="16.1796875" style="1" bestFit="1" customWidth="1"/>
    <col min="5" max="5" width="14.54296875" style="1" bestFit="1" customWidth="1"/>
    <col min="6" max="6" width="10.54296875" style="1" bestFit="1" customWidth="1"/>
    <col min="7" max="7" width="15.7265625" style="1" bestFit="1" customWidth="1"/>
    <col min="8" max="8" width="22.54296875" style="13" bestFit="1" customWidth="1"/>
    <col min="9" max="9" width="39" style="1" bestFit="1" customWidth="1"/>
    <col min="10" max="10" width="14.7265625" style="1" bestFit="1" customWidth="1"/>
    <col min="11" max="11" width="33.81640625" style="1" bestFit="1" customWidth="1"/>
    <col min="12" max="12" width="99" style="1" bestFit="1" customWidth="1"/>
    <col min="13" max="16384" width="9.1796875" style="1"/>
  </cols>
  <sheetData>
    <row r="1" spans="1:12" s="7" customFormat="1" ht="30.75" customHeight="1" x14ac:dyDescent="0.25">
      <c r="A1" s="12" t="s">
        <v>0</v>
      </c>
      <c r="B1" s="12" t="s">
        <v>1</v>
      </c>
      <c r="C1" s="12" t="s">
        <v>2</v>
      </c>
      <c r="D1" s="12" t="s">
        <v>3</v>
      </c>
      <c r="E1" s="12" t="s">
        <v>4</v>
      </c>
      <c r="F1" s="12" t="s">
        <v>5</v>
      </c>
      <c r="G1" s="12" t="s">
        <v>6</v>
      </c>
      <c r="H1" s="14" t="s">
        <v>7</v>
      </c>
      <c r="I1" s="12" t="s">
        <v>8</v>
      </c>
      <c r="J1" s="12" t="s">
        <v>9</v>
      </c>
      <c r="K1" s="12" t="s">
        <v>10</v>
      </c>
      <c r="L1" s="12" t="s">
        <v>11</v>
      </c>
    </row>
    <row r="2" spans="1:12" ht="40.5" x14ac:dyDescent="0.25">
      <c r="A2" s="13" t="s">
        <v>12</v>
      </c>
      <c r="B2" s="13" t="s">
        <v>13</v>
      </c>
      <c r="C2" s="1" t="s">
        <v>14</v>
      </c>
      <c r="E2" s="1" t="s">
        <v>15</v>
      </c>
      <c r="F2" s="1">
        <v>2250</v>
      </c>
      <c r="G2" s="1" t="s">
        <v>16</v>
      </c>
      <c r="H2" s="13" t="s">
        <v>17</v>
      </c>
      <c r="I2" s="1">
        <v>0</v>
      </c>
      <c r="J2" s="1" t="s">
        <v>18</v>
      </c>
      <c r="K2" s="1">
        <v>0</v>
      </c>
      <c r="L2" s="13" t="s">
        <v>19</v>
      </c>
    </row>
    <row r="3" spans="1:12" ht="40.5" x14ac:dyDescent="0.25">
      <c r="A3" s="13" t="s">
        <v>12</v>
      </c>
      <c r="B3" s="13" t="s">
        <v>13</v>
      </c>
      <c r="C3" s="1" t="s">
        <v>14</v>
      </c>
      <c r="E3" s="1" t="s">
        <v>15</v>
      </c>
      <c r="H3" s="13" t="s">
        <v>20</v>
      </c>
      <c r="I3" s="1">
        <v>0</v>
      </c>
      <c r="K3" s="1">
        <v>0</v>
      </c>
      <c r="L3" s="1" t="s">
        <v>21</v>
      </c>
    </row>
    <row r="4" spans="1:12" ht="40.5" x14ac:dyDescent="0.25">
      <c r="A4" s="13" t="s">
        <v>12</v>
      </c>
      <c r="B4" s="13" t="s">
        <v>13</v>
      </c>
      <c r="C4" s="1" t="s">
        <v>14</v>
      </c>
      <c r="E4" s="1" t="s">
        <v>15</v>
      </c>
      <c r="H4" s="13" t="s">
        <v>22</v>
      </c>
      <c r="I4" s="1">
        <v>0</v>
      </c>
      <c r="K4" s="1">
        <v>0</v>
      </c>
      <c r="L4" s="1" t="s">
        <v>23</v>
      </c>
    </row>
    <row r="5" spans="1:12" ht="40.5" x14ac:dyDescent="0.25">
      <c r="A5" s="13" t="s">
        <v>12</v>
      </c>
      <c r="B5" s="13" t="s">
        <v>13</v>
      </c>
      <c r="C5" s="1" t="s">
        <v>14</v>
      </c>
      <c r="E5" s="1" t="s">
        <v>15</v>
      </c>
      <c r="H5" s="13" t="s">
        <v>24</v>
      </c>
      <c r="I5" s="1">
        <v>0</v>
      </c>
      <c r="K5" s="1">
        <v>0</v>
      </c>
      <c r="L5" s="1" t="s">
        <v>25</v>
      </c>
    </row>
    <row r="6" spans="1:12" ht="40.5" x14ac:dyDescent="0.25">
      <c r="A6" s="13" t="s">
        <v>12</v>
      </c>
      <c r="B6" s="13" t="s">
        <v>13</v>
      </c>
      <c r="C6" s="1" t="s">
        <v>14</v>
      </c>
      <c r="E6" s="1" t="s">
        <v>15</v>
      </c>
      <c r="H6" s="13" t="s">
        <v>24</v>
      </c>
      <c r="I6" s="1">
        <v>0</v>
      </c>
      <c r="K6" s="1">
        <v>0</v>
      </c>
      <c r="L6" s="1" t="s">
        <v>26</v>
      </c>
    </row>
    <row r="7" spans="1:12" ht="40.5" x14ac:dyDescent="0.25">
      <c r="A7" s="13" t="s">
        <v>12</v>
      </c>
      <c r="B7" s="13" t="s">
        <v>13</v>
      </c>
      <c r="C7" s="1" t="s">
        <v>14</v>
      </c>
      <c r="E7" s="1" t="s">
        <v>15</v>
      </c>
      <c r="H7" s="13" t="s">
        <v>27</v>
      </c>
      <c r="I7" s="1">
        <v>0</v>
      </c>
      <c r="K7" s="1">
        <v>0</v>
      </c>
      <c r="L7" s="1" t="s">
        <v>28</v>
      </c>
    </row>
    <row r="8" spans="1:12" ht="40.5" x14ac:dyDescent="0.25">
      <c r="A8" s="13" t="s">
        <v>12</v>
      </c>
      <c r="B8" s="13" t="s">
        <v>13</v>
      </c>
      <c r="C8" s="1" t="s">
        <v>14</v>
      </c>
      <c r="E8" s="1" t="s">
        <v>15</v>
      </c>
      <c r="H8" s="13" t="s">
        <v>27</v>
      </c>
      <c r="I8" s="1">
        <v>0</v>
      </c>
      <c r="K8" s="1">
        <v>0</v>
      </c>
      <c r="L8" s="1" t="s">
        <v>29</v>
      </c>
    </row>
    <row r="9" spans="1:12" ht="40.5" x14ac:dyDescent="0.25">
      <c r="A9" s="13" t="s">
        <v>12</v>
      </c>
      <c r="B9" s="13" t="s">
        <v>13</v>
      </c>
      <c r="C9" s="1" t="s">
        <v>14</v>
      </c>
      <c r="E9" s="1" t="s">
        <v>15</v>
      </c>
      <c r="H9" s="13" t="s">
        <v>30</v>
      </c>
      <c r="I9" s="1">
        <v>0</v>
      </c>
      <c r="K9" s="1">
        <v>0</v>
      </c>
      <c r="L9" s="1" t="s">
        <v>31</v>
      </c>
    </row>
    <row r="10" spans="1:12" ht="40.5" x14ac:dyDescent="0.25">
      <c r="A10" s="13" t="s">
        <v>12</v>
      </c>
      <c r="B10" s="13" t="s">
        <v>13</v>
      </c>
      <c r="C10" s="1" t="s">
        <v>14</v>
      </c>
      <c r="E10" s="1" t="s">
        <v>15</v>
      </c>
      <c r="H10" s="13" t="s">
        <v>32</v>
      </c>
      <c r="I10" s="1">
        <v>0</v>
      </c>
      <c r="K10" s="1">
        <v>0</v>
      </c>
      <c r="L10" s="1" t="s">
        <v>33</v>
      </c>
    </row>
    <row r="11" spans="1:12" ht="40.5" x14ac:dyDescent="0.25">
      <c r="A11" s="13" t="s">
        <v>12</v>
      </c>
      <c r="B11" s="13" t="s">
        <v>13</v>
      </c>
      <c r="C11" s="1" t="s">
        <v>14</v>
      </c>
      <c r="E11" s="1" t="s">
        <v>15</v>
      </c>
      <c r="H11" s="13" t="s">
        <v>34</v>
      </c>
      <c r="I11" s="1">
        <v>0</v>
      </c>
      <c r="K11" s="1">
        <v>0</v>
      </c>
      <c r="L11" s="1" t="s">
        <v>35</v>
      </c>
    </row>
    <row r="12" spans="1:12" ht="40.5" x14ac:dyDescent="0.25">
      <c r="A12" s="13" t="s">
        <v>12</v>
      </c>
      <c r="B12" s="13" t="s">
        <v>13</v>
      </c>
      <c r="C12" s="1" t="s">
        <v>14</v>
      </c>
      <c r="E12" s="1" t="s">
        <v>15</v>
      </c>
      <c r="H12" s="13" t="s">
        <v>36</v>
      </c>
      <c r="I12" s="1">
        <v>0</v>
      </c>
      <c r="K12" s="1">
        <v>0</v>
      </c>
      <c r="L12" s="1" t="s">
        <v>37</v>
      </c>
    </row>
    <row r="13" spans="1:12" ht="40.5" x14ac:dyDescent="0.25">
      <c r="A13" s="13" t="s">
        <v>12</v>
      </c>
      <c r="B13" s="13" t="s">
        <v>13</v>
      </c>
      <c r="C13" s="1" t="s">
        <v>14</v>
      </c>
      <c r="E13" s="1" t="s">
        <v>15</v>
      </c>
      <c r="H13" s="13" t="s">
        <v>36</v>
      </c>
      <c r="I13" s="1">
        <v>0</v>
      </c>
      <c r="K13" s="1">
        <v>0</v>
      </c>
      <c r="L13" s="1" t="s">
        <v>38</v>
      </c>
    </row>
    <row r="14" spans="1:12" ht="40.5" x14ac:dyDescent="0.25">
      <c r="A14" s="13" t="s">
        <v>12</v>
      </c>
      <c r="B14" s="13" t="s">
        <v>13</v>
      </c>
      <c r="C14" s="1" t="s">
        <v>14</v>
      </c>
      <c r="E14" s="1" t="s">
        <v>15</v>
      </c>
      <c r="H14" s="13" t="s">
        <v>24</v>
      </c>
      <c r="I14" s="1">
        <v>0</v>
      </c>
      <c r="K14" s="1">
        <v>0</v>
      </c>
      <c r="L14" s="1" t="s">
        <v>39</v>
      </c>
    </row>
    <row r="15" spans="1:12" ht="40.5" x14ac:dyDescent="0.25">
      <c r="A15" s="13" t="s">
        <v>12</v>
      </c>
      <c r="B15" s="13" t="s">
        <v>13</v>
      </c>
      <c r="C15" s="1" t="s">
        <v>14</v>
      </c>
      <c r="E15" s="1" t="s">
        <v>15</v>
      </c>
      <c r="H15" s="13" t="s">
        <v>24</v>
      </c>
      <c r="I15" s="1">
        <v>0</v>
      </c>
      <c r="K15" s="1">
        <v>0</v>
      </c>
      <c r="L15" s="1" t="s">
        <v>40</v>
      </c>
    </row>
    <row r="16" spans="1:12" ht="40.5" x14ac:dyDescent="0.25">
      <c r="A16" s="13" t="s">
        <v>12</v>
      </c>
      <c r="B16" s="13" t="s">
        <v>13</v>
      </c>
      <c r="C16" s="1" t="s">
        <v>14</v>
      </c>
      <c r="E16" s="1" t="s">
        <v>15</v>
      </c>
      <c r="H16" s="13" t="s">
        <v>24</v>
      </c>
      <c r="I16" s="1">
        <v>0</v>
      </c>
      <c r="K16" s="1">
        <v>0</v>
      </c>
      <c r="L16" s="1" t="s">
        <v>41</v>
      </c>
    </row>
    <row r="17" spans="1:12" ht="40.5" x14ac:dyDescent="0.25">
      <c r="A17" s="13" t="s">
        <v>12</v>
      </c>
      <c r="B17" s="13" t="s">
        <v>13</v>
      </c>
      <c r="C17" s="1" t="s">
        <v>14</v>
      </c>
      <c r="E17" s="1" t="s">
        <v>15</v>
      </c>
      <c r="H17" s="13" t="s">
        <v>24</v>
      </c>
      <c r="I17" s="1">
        <v>0</v>
      </c>
      <c r="K17" s="1">
        <v>0</v>
      </c>
      <c r="L17" s="1" t="s">
        <v>42</v>
      </c>
    </row>
    <row r="18" spans="1:12" ht="40.5" x14ac:dyDescent="0.25">
      <c r="A18" s="13" t="s">
        <v>12</v>
      </c>
      <c r="B18" s="13" t="s">
        <v>13</v>
      </c>
      <c r="C18" s="1" t="s">
        <v>14</v>
      </c>
      <c r="E18" s="1" t="s">
        <v>15</v>
      </c>
      <c r="H18" s="13" t="s">
        <v>43</v>
      </c>
      <c r="I18" s="1">
        <v>0</v>
      </c>
      <c r="K18" s="1">
        <v>0</v>
      </c>
      <c r="L18" s="1" t="s">
        <v>44</v>
      </c>
    </row>
    <row r="19" spans="1:12" ht="40.5" x14ac:dyDescent="0.25">
      <c r="A19" s="13" t="s">
        <v>12</v>
      </c>
      <c r="B19" s="13" t="s">
        <v>13</v>
      </c>
      <c r="C19" s="1" t="s">
        <v>14</v>
      </c>
      <c r="E19" s="1" t="s">
        <v>15</v>
      </c>
      <c r="H19" s="13" t="s">
        <v>45</v>
      </c>
      <c r="I19" s="1">
        <v>0</v>
      </c>
      <c r="K19" s="1">
        <v>0</v>
      </c>
      <c r="L19" s="1" t="s">
        <v>46</v>
      </c>
    </row>
    <row r="20" spans="1:12" ht="40.5" x14ac:dyDescent="0.25">
      <c r="A20" s="13" t="s">
        <v>12</v>
      </c>
      <c r="B20" s="13" t="s">
        <v>13</v>
      </c>
      <c r="C20" s="1" t="s">
        <v>14</v>
      </c>
      <c r="E20" s="1" t="s">
        <v>15</v>
      </c>
      <c r="H20" s="13" t="s">
        <v>47</v>
      </c>
      <c r="I20" s="1">
        <v>0</v>
      </c>
      <c r="K20" s="1">
        <v>0</v>
      </c>
      <c r="L20" s="1" t="s">
        <v>48</v>
      </c>
    </row>
    <row r="21" spans="1:12" ht="40.5" x14ac:dyDescent="0.25">
      <c r="A21" s="13" t="s">
        <v>12</v>
      </c>
      <c r="B21" s="13" t="s">
        <v>13</v>
      </c>
      <c r="C21" s="1" t="s">
        <v>14</v>
      </c>
      <c r="E21" s="1" t="s">
        <v>15</v>
      </c>
      <c r="I21" s="1">
        <v>0</v>
      </c>
      <c r="K21" s="1">
        <v>0</v>
      </c>
      <c r="L21" s="1" t="s">
        <v>49</v>
      </c>
    </row>
    <row r="22" spans="1:12" ht="40.5" x14ac:dyDescent="0.25">
      <c r="A22" s="13" t="s">
        <v>12</v>
      </c>
      <c r="B22" s="13" t="s">
        <v>13</v>
      </c>
      <c r="C22" s="1" t="s">
        <v>14</v>
      </c>
      <c r="E22" s="1" t="s">
        <v>15</v>
      </c>
      <c r="I22" s="1">
        <v>0</v>
      </c>
      <c r="K22" s="1">
        <v>0</v>
      </c>
      <c r="L22" s="1" t="s">
        <v>50</v>
      </c>
    </row>
    <row r="23" spans="1:12" ht="40.5" x14ac:dyDescent="0.25">
      <c r="A23" s="13" t="s">
        <v>12</v>
      </c>
      <c r="B23" s="13" t="s">
        <v>13</v>
      </c>
      <c r="C23" s="1" t="s">
        <v>14</v>
      </c>
      <c r="E23" s="1" t="s">
        <v>15</v>
      </c>
      <c r="I23" s="1">
        <v>0</v>
      </c>
      <c r="K23" s="1">
        <v>0</v>
      </c>
      <c r="L23" s="1" t="s">
        <v>51</v>
      </c>
    </row>
    <row r="24" spans="1:12" ht="40.5" x14ac:dyDescent="0.25">
      <c r="A24" s="13" t="s">
        <v>12</v>
      </c>
      <c r="B24" s="13" t="s">
        <v>13</v>
      </c>
      <c r="C24" s="1" t="s">
        <v>14</v>
      </c>
      <c r="E24" s="1" t="s">
        <v>15</v>
      </c>
      <c r="I24" s="1">
        <v>0</v>
      </c>
      <c r="K24" s="1">
        <v>0</v>
      </c>
      <c r="L24" s="1" t="s">
        <v>52</v>
      </c>
    </row>
    <row r="25" spans="1:12" ht="40.5" x14ac:dyDescent="0.25">
      <c r="A25" s="13" t="s">
        <v>12</v>
      </c>
      <c r="B25" s="13" t="s">
        <v>13</v>
      </c>
      <c r="C25" s="1" t="s">
        <v>14</v>
      </c>
      <c r="E25" s="1" t="s">
        <v>15</v>
      </c>
      <c r="I25" s="1">
        <v>0</v>
      </c>
      <c r="K25" s="1">
        <v>0</v>
      </c>
      <c r="L25" s="1" t="s">
        <v>53</v>
      </c>
    </row>
    <row r="26" spans="1:12" ht="40.5" x14ac:dyDescent="0.25">
      <c r="A26" s="13" t="s">
        <v>12</v>
      </c>
      <c r="B26" s="13" t="s">
        <v>13</v>
      </c>
      <c r="C26" s="1" t="s">
        <v>14</v>
      </c>
      <c r="E26" s="1" t="s">
        <v>15</v>
      </c>
      <c r="I26" s="1">
        <v>0</v>
      </c>
      <c r="K26" s="1">
        <v>0</v>
      </c>
      <c r="L26" s="1" t="s">
        <v>54</v>
      </c>
    </row>
    <row r="27" spans="1:12" ht="40.5" x14ac:dyDescent="0.25">
      <c r="A27" s="13" t="s">
        <v>12</v>
      </c>
      <c r="B27" s="13" t="s">
        <v>13</v>
      </c>
      <c r="C27" s="1" t="s">
        <v>14</v>
      </c>
      <c r="E27" s="1" t="s">
        <v>15</v>
      </c>
      <c r="I27" s="1">
        <v>0</v>
      </c>
      <c r="K27" s="1">
        <v>0</v>
      </c>
      <c r="L27" s="1" t="s">
        <v>55</v>
      </c>
    </row>
    <row r="28" spans="1:12" ht="40.5" x14ac:dyDescent="0.25">
      <c r="A28" s="13" t="s">
        <v>12</v>
      </c>
      <c r="B28" s="13" t="s">
        <v>13</v>
      </c>
      <c r="C28" s="1" t="s">
        <v>14</v>
      </c>
      <c r="E28" s="1" t="s">
        <v>15</v>
      </c>
      <c r="I28" s="1">
        <v>0</v>
      </c>
      <c r="K28" s="1">
        <v>0</v>
      </c>
      <c r="L28" s="1" t="s">
        <v>56</v>
      </c>
    </row>
    <row r="29" spans="1:12" ht="40.5" x14ac:dyDescent="0.25">
      <c r="A29" s="13" t="s">
        <v>12</v>
      </c>
      <c r="B29" s="13" t="s">
        <v>13</v>
      </c>
      <c r="C29" s="1" t="s">
        <v>14</v>
      </c>
      <c r="E29" s="1" t="s">
        <v>15</v>
      </c>
      <c r="I29" s="1">
        <v>0</v>
      </c>
      <c r="K29" s="1">
        <v>0</v>
      </c>
      <c r="L29" s="1" t="s">
        <v>57</v>
      </c>
    </row>
    <row r="30" spans="1:12" ht="40.5" x14ac:dyDescent="0.25">
      <c r="A30" s="13" t="s">
        <v>12</v>
      </c>
      <c r="B30" s="13" t="s">
        <v>13</v>
      </c>
      <c r="C30" s="1" t="s">
        <v>14</v>
      </c>
      <c r="E30" s="1" t="s">
        <v>15</v>
      </c>
      <c r="I30" s="1">
        <v>0</v>
      </c>
      <c r="K30" s="1">
        <v>0</v>
      </c>
      <c r="L30" s="1" t="s">
        <v>58</v>
      </c>
    </row>
    <row r="31" spans="1:12" ht="40.5" x14ac:dyDescent="0.25">
      <c r="A31" s="13" t="s">
        <v>12</v>
      </c>
      <c r="B31" s="13" t="s">
        <v>13</v>
      </c>
      <c r="C31" s="1" t="s">
        <v>14</v>
      </c>
      <c r="E31" s="1" t="s">
        <v>15</v>
      </c>
      <c r="I31" s="1">
        <v>0</v>
      </c>
      <c r="K31" s="1">
        <v>0</v>
      </c>
      <c r="L31" s="1" t="s">
        <v>59</v>
      </c>
    </row>
    <row r="32" spans="1:12" ht="40.5" x14ac:dyDescent="0.25">
      <c r="A32" s="13" t="s">
        <v>12</v>
      </c>
      <c r="B32" s="13" t="s">
        <v>13</v>
      </c>
      <c r="C32" s="1" t="s">
        <v>14</v>
      </c>
      <c r="E32" s="1" t="s">
        <v>15</v>
      </c>
      <c r="I32" s="1">
        <v>0</v>
      </c>
      <c r="K32" s="1">
        <v>0</v>
      </c>
      <c r="L32" s="1" t="s">
        <v>60</v>
      </c>
    </row>
    <row r="33" spans="1:12" ht="40.5" x14ac:dyDescent="0.25">
      <c r="A33" s="13" t="s">
        <v>12</v>
      </c>
      <c r="B33" s="13" t="s">
        <v>13</v>
      </c>
      <c r="C33" s="1" t="s">
        <v>14</v>
      </c>
      <c r="E33" s="1" t="s">
        <v>15</v>
      </c>
      <c r="I33" s="1">
        <v>0</v>
      </c>
      <c r="K33" s="1">
        <v>0</v>
      </c>
      <c r="L33" s="1" t="s">
        <v>61</v>
      </c>
    </row>
    <row r="34" spans="1:12" ht="40.5" x14ac:dyDescent="0.25">
      <c r="A34" s="13" t="s">
        <v>12</v>
      </c>
      <c r="B34" s="13" t="s">
        <v>13</v>
      </c>
      <c r="C34" s="1" t="s">
        <v>14</v>
      </c>
      <c r="E34" s="1" t="s">
        <v>15</v>
      </c>
      <c r="I34" s="1">
        <v>0</v>
      </c>
      <c r="K34" s="1">
        <v>0</v>
      </c>
      <c r="L34" s="1" t="s">
        <v>62</v>
      </c>
    </row>
    <row r="35" spans="1:12" ht="40.5" x14ac:dyDescent="0.25">
      <c r="A35" s="13" t="s">
        <v>12</v>
      </c>
      <c r="B35" s="13" t="s">
        <v>13</v>
      </c>
      <c r="C35" s="1" t="s">
        <v>14</v>
      </c>
      <c r="E35" s="1" t="s">
        <v>15</v>
      </c>
      <c r="I35" s="1">
        <v>0</v>
      </c>
      <c r="K35" s="1">
        <v>0</v>
      </c>
      <c r="L35" s="1" t="s">
        <v>63</v>
      </c>
    </row>
    <row r="36" spans="1:12" ht="40.5" x14ac:dyDescent="0.25">
      <c r="A36" s="13" t="s">
        <v>12</v>
      </c>
      <c r="B36" s="13" t="s">
        <v>13</v>
      </c>
      <c r="C36" s="1" t="s">
        <v>14</v>
      </c>
      <c r="E36" s="1" t="s">
        <v>15</v>
      </c>
      <c r="I36" s="1">
        <v>0</v>
      </c>
      <c r="K36" s="1">
        <v>0</v>
      </c>
      <c r="L36" s="1" t="s">
        <v>64</v>
      </c>
    </row>
    <row r="37" spans="1:12" ht="40.5" x14ac:dyDescent="0.25">
      <c r="A37" s="13" t="s">
        <v>12</v>
      </c>
      <c r="B37" s="13" t="s">
        <v>13</v>
      </c>
      <c r="C37" s="1" t="s">
        <v>14</v>
      </c>
      <c r="E37" s="1" t="s">
        <v>15</v>
      </c>
      <c r="I37" s="1">
        <v>0</v>
      </c>
      <c r="K37" s="1">
        <v>0</v>
      </c>
      <c r="L37" s="1" t="s">
        <v>65</v>
      </c>
    </row>
    <row r="38" spans="1:12" ht="40.5" x14ac:dyDescent="0.25">
      <c r="A38" s="13" t="s">
        <v>12</v>
      </c>
      <c r="B38" s="13" t="s">
        <v>13</v>
      </c>
      <c r="C38" s="1" t="s">
        <v>14</v>
      </c>
      <c r="E38" s="1" t="s">
        <v>15</v>
      </c>
      <c r="I38" s="1">
        <v>0</v>
      </c>
      <c r="K38" s="1">
        <v>0</v>
      </c>
      <c r="L38" s="1" t="s">
        <v>66</v>
      </c>
    </row>
    <row r="39" spans="1:12" ht="40.5" x14ac:dyDescent="0.25">
      <c r="A39" s="13" t="s">
        <v>12</v>
      </c>
      <c r="B39" s="13" t="s">
        <v>13</v>
      </c>
      <c r="C39" s="1" t="s">
        <v>14</v>
      </c>
      <c r="E39" s="1" t="s">
        <v>15</v>
      </c>
      <c r="I39" s="1">
        <v>0</v>
      </c>
      <c r="K39" s="1">
        <v>0</v>
      </c>
      <c r="L39" s="1" t="s">
        <v>67</v>
      </c>
    </row>
    <row r="40" spans="1:12" ht="40.5" x14ac:dyDescent="0.25">
      <c r="A40" s="13" t="s">
        <v>12</v>
      </c>
      <c r="B40" s="13" t="s">
        <v>13</v>
      </c>
      <c r="C40" s="1" t="s">
        <v>14</v>
      </c>
      <c r="E40" s="1" t="s">
        <v>15</v>
      </c>
      <c r="I40" s="1">
        <v>0</v>
      </c>
      <c r="K40" s="1">
        <v>0</v>
      </c>
      <c r="L40" s="1" t="s">
        <v>68</v>
      </c>
    </row>
    <row r="41" spans="1:12" ht="40.5" x14ac:dyDescent="0.25">
      <c r="A41" s="13" t="s">
        <v>12</v>
      </c>
      <c r="B41" s="13" t="s">
        <v>13</v>
      </c>
      <c r="C41" s="1" t="s">
        <v>14</v>
      </c>
      <c r="E41" s="1" t="s">
        <v>15</v>
      </c>
      <c r="I41" s="1">
        <v>0</v>
      </c>
      <c r="K41" s="1">
        <v>0</v>
      </c>
      <c r="L41" s="1" t="s">
        <v>69</v>
      </c>
    </row>
    <row r="42" spans="1:12" ht="40.5" x14ac:dyDescent="0.25">
      <c r="A42" s="13" t="s">
        <v>12</v>
      </c>
      <c r="B42" s="13" t="s">
        <v>13</v>
      </c>
      <c r="C42" s="1" t="s">
        <v>14</v>
      </c>
      <c r="E42" s="1" t="s">
        <v>15</v>
      </c>
      <c r="I42" s="1">
        <v>0</v>
      </c>
      <c r="K42" s="1">
        <v>0</v>
      </c>
      <c r="L42" s="1" t="s">
        <v>70</v>
      </c>
    </row>
    <row r="43" spans="1:12" ht="40.5" x14ac:dyDescent="0.25">
      <c r="A43" s="13" t="s">
        <v>12</v>
      </c>
      <c r="B43" s="13" t="s">
        <v>13</v>
      </c>
      <c r="C43" s="1" t="s">
        <v>14</v>
      </c>
      <c r="E43" s="1" t="s">
        <v>15</v>
      </c>
      <c r="I43" s="1">
        <v>0</v>
      </c>
      <c r="K43" s="1">
        <v>0</v>
      </c>
      <c r="L43" s="1" t="s">
        <v>71</v>
      </c>
    </row>
    <row r="44" spans="1:12" ht="40.5" x14ac:dyDescent="0.25">
      <c r="A44" s="13" t="s">
        <v>12</v>
      </c>
      <c r="B44" s="13" t="s">
        <v>13</v>
      </c>
      <c r="C44" s="1" t="s">
        <v>14</v>
      </c>
      <c r="E44" s="1" t="s">
        <v>15</v>
      </c>
      <c r="I44" s="1">
        <v>0</v>
      </c>
      <c r="K44" s="1">
        <v>0</v>
      </c>
      <c r="L44" s="1" t="s">
        <v>72</v>
      </c>
    </row>
    <row r="45" spans="1:12" ht="40.5" x14ac:dyDescent="0.25">
      <c r="A45" s="13" t="s">
        <v>12</v>
      </c>
      <c r="B45" s="13" t="s">
        <v>13</v>
      </c>
      <c r="C45" s="1" t="s">
        <v>14</v>
      </c>
      <c r="E45" s="1" t="s">
        <v>15</v>
      </c>
      <c r="I45" s="1">
        <v>0</v>
      </c>
      <c r="K45" s="1">
        <v>0</v>
      </c>
      <c r="L45" s="1" t="s">
        <v>73</v>
      </c>
    </row>
    <row r="46" spans="1:12" ht="40.5" x14ac:dyDescent="0.25">
      <c r="A46" s="13" t="s">
        <v>12</v>
      </c>
      <c r="B46" s="13" t="s">
        <v>13</v>
      </c>
      <c r="C46" s="1" t="s">
        <v>14</v>
      </c>
      <c r="E46" s="1" t="s">
        <v>15</v>
      </c>
      <c r="I46" s="1">
        <v>0</v>
      </c>
      <c r="K46" s="1">
        <v>0</v>
      </c>
      <c r="L46" s="1" t="s">
        <v>74</v>
      </c>
    </row>
    <row r="47" spans="1:12" ht="40.5" x14ac:dyDescent="0.25">
      <c r="A47" s="13" t="s">
        <v>12</v>
      </c>
      <c r="B47" s="13" t="s">
        <v>13</v>
      </c>
      <c r="C47" s="1" t="s">
        <v>14</v>
      </c>
      <c r="E47" s="1" t="s">
        <v>15</v>
      </c>
      <c r="I47" s="1">
        <v>0</v>
      </c>
      <c r="K47" s="1">
        <v>0</v>
      </c>
      <c r="L47" s="1" t="s">
        <v>75</v>
      </c>
    </row>
    <row r="48" spans="1:12" ht="40.5" x14ac:dyDescent="0.25">
      <c r="A48" s="13" t="s">
        <v>12</v>
      </c>
      <c r="B48" s="13" t="s">
        <v>13</v>
      </c>
      <c r="C48" s="1" t="s">
        <v>14</v>
      </c>
      <c r="E48" s="1" t="s">
        <v>15</v>
      </c>
      <c r="I48" s="1">
        <v>0</v>
      </c>
      <c r="K48" s="1">
        <v>0</v>
      </c>
      <c r="L48" s="1" t="s">
        <v>76</v>
      </c>
    </row>
    <row r="49" spans="1:12" ht="40.5" x14ac:dyDescent="0.25">
      <c r="A49" s="13" t="s">
        <v>12</v>
      </c>
      <c r="B49" s="13" t="s">
        <v>13</v>
      </c>
      <c r="C49" s="1" t="s">
        <v>14</v>
      </c>
      <c r="E49" s="1" t="s">
        <v>15</v>
      </c>
      <c r="I49" s="1">
        <v>0</v>
      </c>
      <c r="K49" s="1">
        <v>0</v>
      </c>
      <c r="L49" s="1" t="s">
        <v>77</v>
      </c>
    </row>
    <row r="50" spans="1:12" ht="40.5" x14ac:dyDescent="0.25">
      <c r="A50" s="13" t="s">
        <v>12</v>
      </c>
      <c r="B50" s="13" t="s">
        <v>13</v>
      </c>
      <c r="C50" s="1" t="s">
        <v>78</v>
      </c>
      <c r="E50" s="1" t="s">
        <v>15</v>
      </c>
      <c r="I50" s="1">
        <v>0</v>
      </c>
      <c r="K50" s="1">
        <v>0</v>
      </c>
      <c r="L50" s="1" t="s">
        <v>79</v>
      </c>
    </row>
    <row r="51" spans="1:12" ht="40.5" x14ac:dyDescent="0.25">
      <c r="A51" s="13" t="s">
        <v>12</v>
      </c>
      <c r="B51" s="13" t="s">
        <v>13</v>
      </c>
      <c r="C51" s="1" t="s">
        <v>78</v>
      </c>
      <c r="E51" s="1" t="s">
        <v>15</v>
      </c>
      <c r="I51" s="1">
        <v>0</v>
      </c>
      <c r="K51" s="1">
        <v>0</v>
      </c>
      <c r="L51" s="1" t="s">
        <v>80</v>
      </c>
    </row>
    <row r="52" spans="1:12" ht="40.5" x14ac:dyDescent="0.25">
      <c r="A52" s="13" t="s">
        <v>12</v>
      </c>
      <c r="B52" s="13" t="s">
        <v>13</v>
      </c>
      <c r="C52" s="1" t="s">
        <v>78</v>
      </c>
      <c r="E52" s="1" t="s">
        <v>15</v>
      </c>
      <c r="I52" s="1">
        <v>0</v>
      </c>
      <c r="K52" s="1">
        <v>0</v>
      </c>
      <c r="L52" s="1" t="s">
        <v>81</v>
      </c>
    </row>
    <row r="53" spans="1:12" ht="40.5" x14ac:dyDescent="0.25">
      <c r="A53" s="13" t="s">
        <v>12</v>
      </c>
      <c r="B53" s="13" t="s">
        <v>13</v>
      </c>
      <c r="C53" s="1" t="s">
        <v>78</v>
      </c>
      <c r="E53" s="1" t="s">
        <v>15</v>
      </c>
      <c r="I53" s="1">
        <v>0</v>
      </c>
      <c r="K53" s="1">
        <v>0</v>
      </c>
      <c r="L53" s="1" t="s">
        <v>82</v>
      </c>
    </row>
    <row r="54" spans="1:12" ht="40.5" x14ac:dyDescent="0.25">
      <c r="A54" s="13" t="s">
        <v>12</v>
      </c>
      <c r="B54" s="13" t="s">
        <v>13</v>
      </c>
      <c r="C54" s="1" t="s">
        <v>83</v>
      </c>
      <c r="E54" s="1" t="s">
        <v>15</v>
      </c>
      <c r="I54" s="1">
        <v>0</v>
      </c>
      <c r="K54" s="1">
        <v>0</v>
      </c>
      <c r="L54" s="1" t="s">
        <v>84</v>
      </c>
    </row>
    <row r="55" spans="1:12" ht="40.5" x14ac:dyDescent="0.25">
      <c r="A55" s="13" t="s">
        <v>12</v>
      </c>
      <c r="B55" s="13" t="s">
        <v>13</v>
      </c>
      <c r="C55" s="1" t="s">
        <v>83</v>
      </c>
      <c r="E55" s="1" t="s">
        <v>15</v>
      </c>
      <c r="I55" s="1">
        <v>0</v>
      </c>
      <c r="K55" s="1">
        <v>0</v>
      </c>
      <c r="L55" s="1" t="s">
        <v>85</v>
      </c>
    </row>
    <row r="56" spans="1:12" ht="40.5" x14ac:dyDescent="0.25">
      <c r="A56" s="13" t="s">
        <v>12</v>
      </c>
      <c r="B56" s="13" t="s">
        <v>13</v>
      </c>
      <c r="C56" s="1" t="s">
        <v>83</v>
      </c>
      <c r="E56" s="1" t="s">
        <v>15</v>
      </c>
      <c r="I56" s="1">
        <v>0</v>
      </c>
      <c r="K56" s="1">
        <v>0</v>
      </c>
      <c r="L56" s="1" t="s">
        <v>86</v>
      </c>
    </row>
    <row r="57" spans="1:12" ht="40.5" x14ac:dyDescent="0.25">
      <c r="A57" s="13" t="s">
        <v>12</v>
      </c>
      <c r="B57" s="13" t="s">
        <v>13</v>
      </c>
      <c r="C57" s="1" t="s">
        <v>83</v>
      </c>
      <c r="E57" s="1" t="s">
        <v>15</v>
      </c>
      <c r="I57" s="1">
        <v>0</v>
      </c>
      <c r="K57" s="1">
        <v>0</v>
      </c>
      <c r="L57" s="1" t="s">
        <v>87</v>
      </c>
    </row>
    <row r="58" spans="1:12" ht="40.5" x14ac:dyDescent="0.25">
      <c r="A58" s="13" t="s">
        <v>12</v>
      </c>
      <c r="B58" s="13" t="s">
        <v>13</v>
      </c>
      <c r="C58" s="1" t="s">
        <v>83</v>
      </c>
      <c r="E58" s="1" t="s">
        <v>15</v>
      </c>
      <c r="I58" s="1">
        <v>0</v>
      </c>
      <c r="K58" s="1">
        <v>0</v>
      </c>
      <c r="L58" s="1" t="s">
        <v>88</v>
      </c>
    </row>
    <row r="59" spans="1:12" ht="40.5" x14ac:dyDescent="0.25">
      <c r="A59" s="13" t="s">
        <v>12</v>
      </c>
      <c r="B59" s="13" t="s">
        <v>13</v>
      </c>
      <c r="C59" s="1" t="s">
        <v>83</v>
      </c>
      <c r="E59" s="1" t="s">
        <v>15</v>
      </c>
      <c r="I59" s="1">
        <v>0</v>
      </c>
      <c r="K59" s="1">
        <v>0</v>
      </c>
      <c r="L59" s="1" t="s">
        <v>89</v>
      </c>
    </row>
    <row r="60" spans="1:12" ht="40.5" x14ac:dyDescent="0.25">
      <c r="A60" s="13" t="s">
        <v>12</v>
      </c>
      <c r="B60" s="13" t="s">
        <v>13</v>
      </c>
      <c r="C60" s="1" t="s">
        <v>83</v>
      </c>
      <c r="E60" s="1" t="s">
        <v>15</v>
      </c>
      <c r="I60" s="1">
        <v>0</v>
      </c>
      <c r="K60" s="1">
        <v>0</v>
      </c>
      <c r="L60" s="1" t="s">
        <v>90</v>
      </c>
    </row>
    <row r="61" spans="1:12" ht="40.5" x14ac:dyDescent="0.25">
      <c r="A61" s="13" t="s">
        <v>12</v>
      </c>
      <c r="B61" s="13" t="s">
        <v>13</v>
      </c>
      <c r="C61" s="1" t="s">
        <v>83</v>
      </c>
      <c r="E61" s="1" t="s">
        <v>15</v>
      </c>
      <c r="I61" s="1">
        <v>0</v>
      </c>
      <c r="K61" s="1">
        <v>0</v>
      </c>
      <c r="L61" s="1" t="s">
        <v>91</v>
      </c>
    </row>
    <row r="62" spans="1:12" ht="40.5" x14ac:dyDescent="0.25">
      <c r="A62" s="13" t="s">
        <v>12</v>
      </c>
      <c r="B62" s="13" t="s">
        <v>13</v>
      </c>
      <c r="C62" s="1" t="s">
        <v>83</v>
      </c>
      <c r="E62" s="1" t="s">
        <v>15</v>
      </c>
      <c r="I62" s="1">
        <v>0</v>
      </c>
      <c r="K62" s="1">
        <v>0</v>
      </c>
      <c r="L62" s="1" t="s">
        <v>92</v>
      </c>
    </row>
    <row r="63" spans="1:12" ht="40.5" x14ac:dyDescent="0.25">
      <c r="A63" s="13" t="s">
        <v>12</v>
      </c>
      <c r="B63" s="13" t="s">
        <v>13</v>
      </c>
      <c r="C63" s="1" t="s">
        <v>83</v>
      </c>
      <c r="E63" s="1" t="s">
        <v>15</v>
      </c>
      <c r="I63" s="1">
        <v>0</v>
      </c>
      <c r="K63" s="1">
        <v>0</v>
      </c>
      <c r="L63" s="1" t="s">
        <v>93</v>
      </c>
    </row>
    <row r="64" spans="1:12" ht="40.5" x14ac:dyDescent="0.25">
      <c r="A64" s="13" t="s">
        <v>12</v>
      </c>
      <c r="B64" s="13" t="s">
        <v>13</v>
      </c>
      <c r="C64" s="1" t="s">
        <v>83</v>
      </c>
      <c r="E64" s="1" t="s">
        <v>15</v>
      </c>
      <c r="I64" s="1">
        <v>0</v>
      </c>
      <c r="K64" s="1">
        <v>0</v>
      </c>
      <c r="L64" s="1" t="s">
        <v>94</v>
      </c>
    </row>
    <row r="65" spans="1:12" ht="40.5" x14ac:dyDescent="0.25">
      <c r="A65" s="13" t="s">
        <v>12</v>
      </c>
      <c r="B65" s="13" t="s">
        <v>13</v>
      </c>
      <c r="C65" s="1" t="s">
        <v>83</v>
      </c>
      <c r="E65" s="1" t="s">
        <v>15</v>
      </c>
      <c r="I65" s="1">
        <v>0</v>
      </c>
      <c r="K65" s="1">
        <v>0</v>
      </c>
      <c r="L65" s="1" t="s">
        <v>95</v>
      </c>
    </row>
    <row r="66" spans="1:12" ht="40.5" x14ac:dyDescent="0.25">
      <c r="A66" s="13" t="s">
        <v>12</v>
      </c>
      <c r="B66" s="13" t="s">
        <v>13</v>
      </c>
      <c r="C66" s="1" t="s">
        <v>96</v>
      </c>
      <c r="E66" s="1" t="s">
        <v>15</v>
      </c>
      <c r="I66" s="1">
        <v>0</v>
      </c>
      <c r="K66" s="1">
        <v>0</v>
      </c>
      <c r="L66" s="1" t="s">
        <v>97</v>
      </c>
    </row>
    <row r="67" spans="1:12" ht="40.5" x14ac:dyDescent="0.25">
      <c r="A67" s="13" t="s">
        <v>12</v>
      </c>
      <c r="B67" s="13" t="s">
        <v>13</v>
      </c>
      <c r="C67" s="1" t="s">
        <v>96</v>
      </c>
      <c r="E67" s="1" t="s">
        <v>15</v>
      </c>
      <c r="I67" s="1">
        <v>0</v>
      </c>
      <c r="K67" s="1">
        <v>0</v>
      </c>
      <c r="L67" s="1" t="s">
        <v>98</v>
      </c>
    </row>
    <row r="68" spans="1:12" ht="40.5" x14ac:dyDescent="0.25">
      <c r="A68" s="13" t="s">
        <v>12</v>
      </c>
      <c r="B68" s="13" t="s">
        <v>13</v>
      </c>
      <c r="C68" s="1" t="s">
        <v>96</v>
      </c>
      <c r="E68" s="1" t="s">
        <v>15</v>
      </c>
      <c r="I68" s="1">
        <v>0</v>
      </c>
      <c r="K68" s="1">
        <v>0</v>
      </c>
      <c r="L68" s="1" t="s">
        <v>99</v>
      </c>
    </row>
    <row r="69" spans="1:12" ht="40.5" x14ac:dyDescent="0.25">
      <c r="A69" s="13" t="s">
        <v>12</v>
      </c>
      <c r="B69" s="13" t="s">
        <v>13</v>
      </c>
      <c r="C69" s="1" t="s">
        <v>96</v>
      </c>
      <c r="E69" s="1" t="s">
        <v>15</v>
      </c>
      <c r="I69" s="1">
        <v>0</v>
      </c>
      <c r="K69" s="1">
        <v>0</v>
      </c>
      <c r="L69" s="1" t="s">
        <v>100</v>
      </c>
    </row>
    <row r="70" spans="1:12" ht="40.5" x14ac:dyDescent="0.25">
      <c r="A70" s="13" t="s">
        <v>12</v>
      </c>
      <c r="B70" s="13" t="s">
        <v>13</v>
      </c>
      <c r="C70" s="1" t="s">
        <v>101</v>
      </c>
      <c r="E70" s="1" t="s">
        <v>15</v>
      </c>
      <c r="I70" s="1">
        <v>0</v>
      </c>
      <c r="K70" s="1">
        <v>0</v>
      </c>
      <c r="L70" s="1" t="s">
        <v>102</v>
      </c>
    </row>
    <row r="71" spans="1:12" ht="40.5" x14ac:dyDescent="0.25">
      <c r="A71" s="13" t="s">
        <v>12</v>
      </c>
      <c r="B71" s="13" t="s">
        <v>13</v>
      </c>
      <c r="C71" s="1" t="s">
        <v>103</v>
      </c>
      <c r="E71" s="1" t="s">
        <v>15</v>
      </c>
      <c r="I71" s="1">
        <v>0</v>
      </c>
      <c r="K71" s="1">
        <v>0</v>
      </c>
      <c r="L71" s="1" t="s">
        <v>104</v>
      </c>
    </row>
    <row r="72" spans="1:12" ht="40.5" x14ac:dyDescent="0.25">
      <c r="A72" s="13" t="s">
        <v>12</v>
      </c>
      <c r="B72" s="13" t="s">
        <v>13</v>
      </c>
      <c r="C72" s="1" t="s">
        <v>103</v>
      </c>
      <c r="E72" s="1" t="s">
        <v>15</v>
      </c>
      <c r="I72" s="1">
        <v>0</v>
      </c>
      <c r="K72" s="1">
        <v>0</v>
      </c>
      <c r="L72" s="1" t="s">
        <v>104</v>
      </c>
    </row>
    <row r="73" spans="1:12" ht="40.5" x14ac:dyDescent="0.25">
      <c r="A73" s="13" t="s">
        <v>12</v>
      </c>
      <c r="B73" s="13" t="s">
        <v>13</v>
      </c>
      <c r="C73" s="1" t="s">
        <v>103</v>
      </c>
      <c r="E73" s="1" t="s">
        <v>15</v>
      </c>
      <c r="I73" s="1">
        <v>0</v>
      </c>
      <c r="K73" s="1">
        <v>0</v>
      </c>
      <c r="L73" s="1" t="s">
        <v>104</v>
      </c>
    </row>
    <row r="74" spans="1:12" x14ac:dyDescent="0.25">
      <c r="A74" s="13"/>
    </row>
  </sheetData>
  <phoneticPr fontId="18"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78"/>
  <sheetViews>
    <sheetView showGridLines="0" zoomScale="70" zoomScaleNormal="70" workbookViewId="0">
      <selection activeCell="L9" sqref="L9"/>
    </sheetView>
  </sheetViews>
  <sheetFormatPr defaultColWidth="9.1796875" defaultRowHeight="13.5" x14ac:dyDescent="0.25"/>
  <cols>
    <col min="1" max="1" width="26" style="1" bestFit="1" customWidth="1"/>
    <col min="2" max="2" width="69.7265625" style="1" bestFit="1" customWidth="1"/>
    <col min="3" max="3" width="15.54296875" style="1" bestFit="1" customWidth="1"/>
    <col min="4" max="4" width="14.81640625" style="1" bestFit="1" customWidth="1"/>
    <col min="5" max="5" width="12" style="1" customWidth="1"/>
    <col min="6" max="6" width="10.1796875" style="1" bestFit="1" customWidth="1"/>
    <col min="7" max="7" width="13.81640625" style="1" bestFit="1" customWidth="1"/>
    <col min="8" max="8" width="22.54296875" style="1" customWidth="1"/>
    <col min="9" max="9" width="31.54296875" style="1" bestFit="1" customWidth="1"/>
    <col min="10" max="10" width="28.453125" style="1" bestFit="1" customWidth="1"/>
    <col min="11" max="11" width="28" style="1" bestFit="1" customWidth="1"/>
    <col min="12" max="12" width="122.54296875" style="1" bestFit="1" customWidth="1"/>
    <col min="13" max="16384" width="9.1796875" style="1"/>
  </cols>
  <sheetData>
    <row r="1" spans="1:12" ht="15" customHeight="1" x14ac:dyDescent="0.25">
      <c r="A1" s="8" t="s">
        <v>0</v>
      </c>
      <c r="B1" s="8" t="s">
        <v>1</v>
      </c>
      <c r="C1" s="9" t="s">
        <v>2</v>
      </c>
      <c r="D1" s="10" t="s">
        <v>3</v>
      </c>
      <c r="E1" s="10" t="s">
        <v>4</v>
      </c>
      <c r="F1" s="11" t="s">
        <v>5</v>
      </c>
      <c r="G1" s="11" t="s">
        <v>6</v>
      </c>
      <c r="H1" s="9" t="s">
        <v>7</v>
      </c>
      <c r="I1" s="9" t="s">
        <v>8</v>
      </c>
      <c r="J1" s="9" t="s">
        <v>9</v>
      </c>
      <c r="K1" s="9" t="s">
        <v>10</v>
      </c>
      <c r="L1" s="9" t="s">
        <v>11</v>
      </c>
    </row>
    <row r="2" spans="1:12" ht="15" hidden="1" customHeight="1" x14ac:dyDescent="0.25">
      <c r="A2" s="1" t="s">
        <v>12</v>
      </c>
      <c r="B2" s="1" t="s">
        <v>13</v>
      </c>
      <c r="C2" s="2" t="str">
        <f>"WL75/3901"</f>
        <v>WL75/3901</v>
      </c>
      <c r="D2" s="3">
        <v>44285</v>
      </c>
      <c r="E2" s="4" t="s">
        <v>105</v>
      </c>
      <c r="F2" s="4">
        <v>5400</v>
      </c>
      <c r="G2" s="1" t="s">
        <v>106</v>
      </c>
      <c r="H2" s="2" t="s">
        <v>107</v>
      </c>
      <c r="I2" s="2" t="str">
        <f t="shared" ref="I2:I19" si="0">"O"</f>
        <v>O</v>
      </c>
      <c r="J2" s="2" t="str">
        <f>"Community Services"</f>
        <v>Community Services</v>
      </c>
      <c r="K2" s="2">
        <v>0</v>
      </c>
      <c r="L2" s="2" t="str">
        <f>"LikeU Volunteer Project"</f>
        <v>LikeU Volunteer Project</v>
      </c>
    </row>
    <row r="3" spans="1:12" ht="15" hidden="1" customHeight="1" x14ac:dyDescent="0.25">
      <c r="A3" s="1" t="s">
        <v>12</v>
      </c>
      <c r="B3" s="1" t="s">
        <v>13</v>
      </c>
      <c r="C3" s="2" t="str">
        <f>"WL75/3901"</f>
        <v>WL75/3901</v>
      </c>
      <c r="D3" s="3">
        <v>44174</v>
      </c>
      <c r="E3" s="4" t="s">
        <v>105</v>
      </c>
      <c r="F3" s="4">
        <v>2875</v>
      </c>
      <c r="G3" s="1" t="s">
        <v>106</v>
      </c>
      <c r="H3" s="2" t="str">
        <f>"Age UK Worcester and District"</f>
        <v>Age UK Worcester and District</v>
      </c>
      <c r="I3" s="2" t="str">
        <f t="shared" si="0"/>
        <v>O</v>
      </c>
      <c r="J3" s="2" t="s">
        <v>108</v>
      </c>
      <c r="K3" s="2">
        <v>0</v>
      </c>
      <c r="L3" s="2" t="str">
        <f>"COVID-19 Health &amp; Hardship Funding Creative Friends Intergenerational Project"</f>
        <v>COVID-19 Health &amp; Hardship Funding Creative Friends Intergenerational Project</v>
      </c>
    </row>
    <row r="4" spans="1:12" ht="15" hidden="1" customHeight="1" x14ac:dyDescent="0.25">
      <c r="A4" s="1" t="s">
        <v>12</v>
      </c>
      <c r="B4" s="1" t="s">
        <v>13</v>
      </c>
      <c r="C4" s="2" t="str">
        <f>"WL75/3901/3745"</f>
        <v>WL75/3901/3745</v>
      </c>
      <c r="D4" s="3">
        <v>43942</v>
      </c>
      <c r="E4" s="4" t="s">
        <v>105</v>
      </c>
      <c r="F4" s="4">
        <v>15000</v>
      </c>
      <c r="G4" s="1" t="s">
        <v>106</v>
      </c>
      <c r="H4" s="2" t="str">
        <f>"All Saints Worcester"</f>
        <v>All Saints Worcester</v>
      </c>
      <c r="I4" s="2" t="str">
        <f t="shared" si="0"/>
        <v>O</v>
      </c>
      <c r="J4" s="2" t="str">
        <f t="shared" ref="J4:J11" si="1">"Community Services"</f>
        <v>Community Services</v>
      </c>
      <c r="K4" s="2">
        <v>0</v>
      </c>
      <c r="L4" s="2" t="str">
        <f>"Food Bank annual grant"</f>
        <v>Food Bank annual grant</v>
      </c>
    </row>
    <row r="5" spans="1:12" ht="15" hidden="1" customHeight="1" x14ac:dyDescent="0.25">
      <c r="A5" s="1" t="s">
        <v>12</v>
      </c>
      <c r="B5" s="1" t="s">
        <v>13</v>
      </c>
      <c r="C5" s="2" t="str">
        <f>"WL75/3901/3745"</f>
        <v>WL75/3901/3745</v>
      </c>
      <c r="D5" s="3">
        <v>44138</v>
      </c>
      <c r="E5" s="4" t="s">
        <v>105</v>
      </c>
      <c r="F5" s="4">
        <v>10000</v>
      </c>
      <c r="G5" s="1" t="s">
        <v>106</v>
      </c>
      <c r="H5" s="2" t="str">
        <f>"All Saints Worcester"</f>
        <v>All Saints Worcester</v>
      </c>
      <c r="I5" s="2" t="str">
        <f t="shared" si="0"/>
        <v>O</v>
      </c>
      <c r="J5" s="2" t="str">
        <f t="shared" si="1"/>
        <v>Community Services</v>
      </c>
      <c r="K5" s="2">
        <v>0</v>
      </c>
      <c r="L5" s="2" t="str">
        <f>"Food &amp; Essential Supplies Grant - Foodbank - one off payment"</f>
        <v>Food &amp; Essential Supplies Grant - Foodbank - one off payment</v>
      </c>
    </row>
    <row r="6" spans="1:12" ht="15" hidden="1" customHeight="1" x14ac:dyDescent="0.25">
      <c r="A6" s="1" t="s">
        <v>12</v>
      </c>
      <c r="B6" s="1" t="s">
        <v>13</v>
      </c>
      <c r="C6" s="2" t="str">
        <f>"wl75/3901/3755"</f>
        <v>wl75/3901/3755</v>
      </c>
      <c r="D6" s="3">
        <v>43965</v>
      </c>
      <c r="E6" s="4" t="s">
        <v>105</v>
      </c>
      <c r="F6" s="4">
        <v>371.39</v>
      </c>
      <c r="G6" s="1" t="s">
        <v>106</v>
      </c>
      <c r="H6" s="2" t="str">
        <f>"Architectural Impressions UK"</f>
        <v>Architectural Impressions UK</v>
      </c>
      <c r="I6" s="2" t="str">
        <f t="shared" si="0"/>
        <v>O</v>
      </c>
      <c r="J6" s="2" t="str">
        <f t="shared" si="1"/>
        <v>Community Services</v>
      </c>
      <c r="K6" s="2">
        <v>0</v>
      </c>
      <c r="L6" s="2" t="str">
        <f>"One Worcester grants - Care Home Art Initiative Project"</f>
        <v>One Worcester grants - Care Home Art Initiative Project</v>
      </c>
    </row>
    <row r="7" spans="1:12" ht="15" hidden="1" customHeight="1" x14ac:dyDescent="0.25">
      <c r="A7" s="1" t="s">
        <v>12</v>
      </c>
      <c r="B7" s="1" t="s">
        <v>13</v>
      </c>
      <c r="C7" s="2" t="str">
        <f>"wl75/3901/3755"</f>
        <v>wl75/3901/3755</v>
      </c>
      <c r="D7" s="3">
        <v>44257</v>
      </c>
      <c r="E7" s="4" t="s">
        <v>105</v>
      </c>
      <c r="F7" s="4">
        <v>1200</v>
      </c>
      <c r="G7" s="1" t="s">
        <v>106</v>
      </c>
      <c r="H7" s="2" t="str">
        <f>"Crave Arts"</f>
        <v>Crave Arts</v>
      </c>
      <c r="I7" s="2" t="str">
        <f t="shared" si="0"/>
        <v>O</v>
      </c>
      <c r="J7" s="2" t="str">
        <f t="shared" si="1"/>
        <v>Community Services</v>
      </c>
      <c r="K7" s="2">
        <v>0</v>
      </c>
      <c r="L7" s="2" t="str">
        <f>"Small Grant - The Voice of Spoken Word"</f>
        <v>Small Grant - The Voice of Spoken Word</v>
      </c>
    </row>
    <row r="8" spans="1:12" ht="15" hidden="1" customHeight="1" x14ac:dyDescent="0.25">
      <c r="A8" s="1" t="s">
        <v>12</v>
      </c>
      <c r="B8" s="1" t="s">
        <v>13</v>
      </c>
      <c r="C8" s="2" t="str">
        <f>"wl75/3901/3755"</f>
        <v>wl75/3901/3755</v>
      </c>
      <c r="D8" s="3">
        <v>44064</v>
      </c>
      <c r="E8" s="4" t="s">
        <v>105</v>
      </c>
      <c r="F8" s="4">
        <v>2000</v>
      </c>
      <c r="G8" s="1" t="s">
        <v>106</v>
      </c>
      <c r="H8" s="2" t="str">
        <f>"Dancefest"</f>
        <v>Dancefest</v>
      </c>
      <c r="I8" s="2" t="str">
        <f t="shared" si="0"/>
        <v>O</v>
      </c>
      <c r="J8" s="2" t="str">
        <f t="shared" si="1"/>
        <v>Community Services</v>
      </c>
      <c r="K8" s="2">
        <v>0</v>
      </c>
      <c r="L8" s="2" t="str">
        <f>"Small Grants Dancefest Work with Worcester participants to create a series of movement based photographs taken against striking back-drops. To be displayed in Worcester buildings, spaces and places. Small-scale exhibitions of the work This applic"</f>
        <v>Small Grants Dancefest Work with Worcester participants to create a series of movement based photographs taken against striking back-drops. To be displayed in Worcester buildings, spaces and places. Small-scale exhibitions of the work This applic</v>
      </c>
    </row>
    <row r="9" spans="1:12" ht="15" customHeight="1" x14ac:dyDescent="0.25">
      <c r="A9" s="1" t="s">
        <v>12</v>
      </c>
      <c r="B9" s="1" t="s">
        <v>13</v>
      </c>
      <c r="C9" s="2" t="str">
        <f>"wl68/3901"</f>
        <v>wl68/3901</v>
      </c>
      <c r="D9" s="3">
        <v>44141</v>
      </c>
      <c r="E9" s="4" t="s">
        <v>105</v>
      </c>
      <c r="F9" s="4">
        <v>5292.7</v>
      </c>
      <c r="G9" s="1" t="s">
        <v>106</v>
      </c>
      <c r="H9" s="2" t="str">
        <f>"Disability Sport Worcester"</f>
        <v>Disability Sport Worcester</v>
      </c>
      <c r="I9" s="2" t="str">
        <f t="shared" si="0"/>
        <v>O</v>
      </c>
      <c r="J9" s="2" t="str">
        <f t="shared" si="1"/>
        <v>Community Services</v>
      </c>
      <c r="K9" s="2">
        <v>0</v>
      </c>
      <c r="L9" s="2" t="str">
        <f>"One off annual grant payment"</f>
        <v>One off annual grant payment</v>
      </c>
    </row>
    <row r="10" spans="1:12" ht="15" hidden="1" customHeight="1" x14ac:dyDescent="0.25">
      <c r="A10" s="1" t="s">
        <v>12</v>
      </c>
      <c r="B10" s="1" t="s">
        <v>13</v>
      </c>
      <c r="C10" s="2" t="str">
        <f>"wl75/3901/3756"</f>
        <v>wl75/3901/3756</v>
      </c>
      <c r="D10" s="3">
        <v>43945</v>
      </c>
      <c r="E10" s="4" t="s">
        <v>105</v>
      </c>
      <c r="F10" s="4">
        <v>10000</v>
      </c>
      <c r="G10" s="1" t="s">
        <v>106</v>
      </c>
      <c r="H10" s="2" t="str">
        <f>"Dyson Perrin Museum Trust"</f>
        <v>Dyson Perrin Museum Trust</v>
      </c>
      <c r="I10" s="2" t="str">
        <f t="shared" si="0"/>
        <v>O</v>
      </c>
      <c r="J10" s="2" t="str">
        <f t="shared" si="1"/>
        <v>Community Services</v>
      </c>
      <c r="K10" s="2">
        <v>0</v>
      </c>
      <c r="L10" s="2" t="str">
        <f>"Dyson Perrins Museum Trust T/A Museum of Royal Worcester - Grant"</f>
        <v>Dyson Perrins Museum Trust T/A Museum of Royal Worcester - Grant</v>
      </c>
    </row>
    <row r="11" spans="1:12" ht="15" hidden="1" customHeight="1" x14ac:dyDescent="0.25">
      <c r="A11" s="1" t="s">
        <v>12</v>
      </c>
      <c r="B11" s="1" t="s">
        <v>13</v>
      </c>
      <c r="C11" s="2" t="str">
        <f>"wl75/3901/3755"</f>
        <v>wl75/3901/3755</v>
      </c>
      <c r="D11" s="3">
        <v>44049</v>
      </c>
      <c r="E11" s="4" t="s">
        <v>105</v>
      </c>
      <c r="F11" s="4">
        <v>2000</v>
      </c>
      <c r="G11" s="1" t="s">
        <v>106</v>
      </c>
      <c r="H11" s="2" t="str">
        <f>"Freedom Leisure "</f>
        <v xml:space="preserve">Freedom Leisure </v>
      </c>
      <c r="I11" s="2" t="str">
        <f t="shared" si="0"/>
        <v>O</v>
      </c>
      <c r="J11" s="2" t="str">
        <f t="shared" si="1"/>
        <v>Community Services</v>
      </c>
      <c r="K11" s="2">
        <v>0</v>
      </c>
      <c r="L11" s="2" t="str">
        <f>"Sport Worcester aims to assist and increase provision and participation in sport at all levels across Worcester City."</f>
        <v>Sport Worcester aims to assist and increase provision and participation in sport at all levels across Worcester City.</v>
      </c>
    </row>
    <row r="12" spans="1:12" ht="15" hidden="1" customHeight="1" x14ac:dyDescent="0.25">
      <c r="A12" s="1" t="s">
        <v>12</v>
      </c>
      <c r="B12" s="1" t="s">
        <v>13</v>
      </c>
      <c r="C12" s="2" t="str">
        <f>"WL75/3901"</f>
        <v>WL75/3901</v>
      </c>
      <c r="D12" s="3">
        <v>44201</v>
      </c>
      <c r="E12" s="4" t="s">
        <v>105</v>
      </c>
      <c r="F12" s="4">
        <v>1567</v>
      </c>
      <c r="G12" s="1" t="s">
        <v>106</v>
      </c>
      <c r="H12" s="2" t="str">
        <f>"Headway Worcester Trust Ltd"</f>
        <v>Headway Worcester Trust Ltd</v>
      </c>
      <c r="I12" s="2" t="str">
        <f t="shared" si="0"/>
        <v>O</v>
      </c>
      <c r="J12" s="2" t="str">
        <f>"Parking and Enforcement"</f>
        <v>Parking and Enforcement</v>
      </c>
      <c r="K12" s="2">
        <v>0</v>
      </c>
      <c r="L12" s="2" t="str">
        <f>"COVID-19 Health &amp; Hardship Fund Project - Welfare Fund 2021"</f>
        <v>COVID-19 Health &amp; Hardship Fund Project - Welfare Fund 2021</v>
      </c>
    </row>
    <row r="13" spans="1:12" ht="15" hidden="1" customHeight="1" x14ac:dyDescent="0.25">
      <c r="A13" s="1" t="s">
        <v>12</v>
      </c>
      <c r="B13" s="1" t="s">
        <v>13</v>
      </c>
      <c r="C13" s="2" t="str">
        <f>"WL75/3901"</f>
        <v>WL75/3901</v>
      </c>
      <c r="D13" s="3">
        <v>44214</v>
      </c>
      <c r="E13" s="4" t="s">
        <v>105</v>
      </c>
      <c r="F13" s="4">
        <v>1930</v>
      </c>
      <c r="G13" s="1" t="s">
        <v>106</v>
      </c>
      <c r="H13" s="2" t="str">
        <f>"Hope Church Worcester"</f>
        <v>Hope Church Worcester</v>
      </c>
      <c r="I13" s="2" t="str">
        <f t="shared" si="0"/>
        <v>O</v>
      </c>
      <c r="J13" s="2" t="str">
        <f>"Parking and Enforcement"</f>
        <v>Parking and Enforcement</v>
      </c>
      <c r="K13" s="2">
        <v>0</v>
      </c>
      <c r="L13" s="2" t="str">
        <f>"COVID-19 Health &amp; Hardship Award Project - DG CafÃ©"</f>
        <v>COVID-19 Health &amp; Hardship Award Project - DG CafÃ©</v>
      </c>
    </row>
    <row r="14" spans="1:12" ht="15" hidden="1" customHeight="1" x14ac:dyDescent="0.25">
      <c r="A14" s="1" t="s">
        <v>12</v>
      </c>
      <c r="B14" s="1" t="s">
        <v>13</v>
      </c>
      <c r="C14" s="2" t="str">
        <f>"wl75/3901/3755"</f>
        <v>wl75/3901/3755</v>
      </c>
      <c r="D14" s="3">
        <v>44158</v>
      </c>
      <c r="E14" s="4" t="s">
        <v>105</v>
      </c>
      <c r="F14" s="4">
        <v>2000</v>
      </c>
      <c r="G14" s="1" t="s">
        <v>106</v>
      </c>
      <c r="H14" s="2" t="str">
        <f>"Lets Make A Change CIC"</f>
        <v>Lets Make A Change CIC</v>
      </c>
      <c r="I14" s="2" t="str">
        <f t="shared" si="0"/>
        <v>O</v>
      </c>
      <c r="J14" s="2" t="str">
        <f>"Community Services"</f>
        <v>Community Services</v>
      </c>
      <c r="K14" s="2">
        <v>0</v>
      </c>
      <c r="L14" s="2" t="str">
        <f>"Small Community Grants - Support and help members of the BAMER community"</f>
        <v>Small Community Grants - Support and help members of the BAMER community</v>
      </c>
    </row>
    <row r="15" spans="1:12" ht="15" hidden="1" customHeight="1" x14ac:dyDescent="0.25">
      <c r="A15" s="1" t="s">
        <v>12</v>
      </c>
      <c r="B15" s="1" t="s">
        <v>13</v>
      </c>
      <c r="C15" s="2" t="str">
        <f>"WL75/3901"</f>
        <v>WL75/3901</v>
      </c>
      <c r="D15" s="3">
        <v>44169</v>
      </c>
      <c r="E15" s="4" t="s">
        <v>105</v>
      </c>
      <c r="F15" s="4">
        <v>3000</v>
      </c>
      <c r="G15" s="1" t="s">
        <v>106</v>
      </c>
      <c r="H15" s="2" t="str">
        <f>"Like U"</f>
        <v>Like U</v>
      </c>
      <c r="I15" s="2" t="str">
        <f t="shared" si="0"/>
        <v>O</v>
      </c>
      <c r="J15" s="2" t="str">
        <f>"Parking and Enforcement"</f>
        <v>Parking and Enforcement</v>
      </c>
      <c r="K15" s="2">
        <v>0</v>
      </c>
      <c r="L15" s="2" t="str">
        <f>"Health &amp; Hardship Grant Funding Project - Struggling Migrants Support"</f>
        <v>Health &amp; Hardship Grant Funding Project - Struggling Migrants Support</v>
      </c>
    </row>
    <row r="16" spans="1:12" ht="15" hidden="1" customHeight="1" x14ac:dyDescent="0.25">
      <c r="A16" s="1" t="s">
        <v>12</v>
      </c>
      <c r="B16" s="1" t="s">
        <v>13</v>
      </c>
      <c r="C16" s="2" t="str">
        <f>"WL75/3901"</f>
        <v>WL75/3901</v>
      </c>
      <c r="D16" s="3">
        <v>44162</v>
      </c>
      <c r="E16" s="4" t="s">
        <v>105</v>
      </c>
      <c r="F16" s="4">
        <v>2640</v>
      </c>
      <c r="G16" s="1" t="s">
        <v>106</v>
      </c>
      <c r="H16" s="2" t="str">
        <f>"Oasis Warndon Community Hub"</f>
        <v>Oasis Warndon Community Hub</v>
      </c>
      <c r="I16" s="2" t="str">
        <f t="shared" si="0"/>
        <v>O</v>
      </c>
      <c r="J16" s="2" t="str">
        <f>"Parking and Enforcement"</f>
        <v>Parking and Enforcement</v>
      </c>
      <c r="K16" s="2">
        <v>0</v>
      </c>
      <c r="L16" s="2" t="str">
        <f>"Health &amp; Hardship Grant Project - Winter Family Support Project"</f>
        <v>Health &amp; Hardship Grant Project - Winter Family Support Project</v>
      </c>
    </row>
    <row r="17" spans="1:12" ht="15" hidden="1" customHeight="1" x14ac:dyDescent="0.25">
      <c r="A17" s="1" t="s">
        <v>12</v>
      </c>
      <c r="B17" s="1" t="s">
        <v>13</v>
      </c>
      <c r="C17" s="2" t="str">
        <f>"WL75/3901"</f>
        <v>WL75/3901</v>
      </c>
      <c r="D17" s="3">
        <v>44161</v>
      </c>
      <c r="E17" s="4" t="s">
        <v>105</v>
      </c>
      <c r="F17" s="4">
        <v>3000</v>
      </c>
      <c r="G17" s="1" t="s">
        <v>106</v>
      </c>
      <c r="H17" s="2" t="str">
        <f>"Perdiswell Young Peoples Club"</f>
        <v>Perdiswell Young Peoples Club</v>
      </c>
      <c r="I17" s="2" t="str">
        <f t="shared" si="0"/>
        <v>O</v>
      </c>
      <c r="J17" s="2" t="str">
        <f>"Parking and Enforcement"</f>
        <v>Parking and Enforcement</v>
      </c>
      <c r="K17" s="2">
        <v>0</v>
      </c>
      <c r="L17" s="2" t="str">
        <f>"Health &amp; Hardship Grant Funding Project - Meals on Wheels"</f>
        <v>Health &amp; Hardship Grant Funding Project - Meals on Wheels</v>
      </c>
    </row>
    <row r="18" spans="1:12" ht="15" hidden="1" customHeight="1" x14ac:dyDescent="0.25">
      <c r="A18" s="1" t="s">
        <v>12</v>
      </c>
      <c r="B18" s="1" t="s">
        <v>13</v>
      </c>
      <c r="C18" s="2" t="str">
        <f>"wl75/3901/3755"</f>
        <v>wl75/3901/3755</v>
      </c>
      <c r="D18" s="3">
        <v>44179</v>
      </c>
      <c r="E18" s="4" t="s">
        <v>105</v>
      </c>
      <c r="F18" s="4">
        <v>2000</v>
      </c>
      <c r="G18" s="1" t="s">
        <v>106</v>
      </c>
      <c r="H18" s="2" t="str">
        <f>"Relate-Worcestershire"</f>
        <v>Relate-Worcestershire</v>
      </c>
      <c r="I18" s="2" t="str">
        <f t="shared" si="0"/>
        <v>O</v>
      </c>
      <c r="J18" s="2" t="str">
        <f>"Community Services"</f>
        <v>Community Services</v>
      </c>
      <c r="K18" s="2">
        <v>0</v>
      </c>
      <c r="L18" s="2" t="str">
        <f>"Small grants award - Pychosexual Therapy Counsellor Training."</f>
        <v>Small grants award - Pychosexual Therapy Counsellor Training.</v>
      </c>
    </row>
    <row r="19" spans="1:12" ht="15" hidden="1" customHeight="1" x14ac:dyDescent="0.25">
      <c r="A19" s="1" t="s">
        <v>12</v>
      </c>
      <c r="B19" s="1" t="s">
        <v>13</v>
      </c>
      <c r="C19" s="2" t="str">
        <f>"WL75/3901"</f>
        <v>WL75/3901</v>
      </c>
      <c r="D19" s="3">
        <v>44162</v>
      </c>
      <c r="E19" s="4" t="s">
        <v>105</v>
      </c>
      <c r="F19" s="4">
        <v>3000</v>
      </c>
      <c r="G19" s="1" t="s">
        <v>106</v>
      </c>
      <c r="H19" s="2" t="str">
        <f>"Salvation Army"</f>
        <v>Salvation Army</v>
      </c>
      <c r="I19" s="2" t="str">
        <f t="shared" si="0"/>
        <v>O</v>
      </c>
      <c r="J19" s="2" t="str">
        <f>"Parking and Enforcement"</f>
        <v>Parking and Enforcement</v>
      </c>
      <c r="K19" s="2">
        <v>0</v>
      </c>
      <c r="L19" s="2" t="str">
        <f>"Health &amp; Hardship Grant Project - Christmas Appeal"</f>
        <v>Health &amp; Hardship Grant Project - Christmas Appeal</v>
      </c>
    </row>
    <row r="20" spans="1:12" ht="15" hidden="1" customHeight="1" x14ac:dyDescent="0.25">
      <c r="A20" s="1" t="s">
        <v>12</v>
      </c>
      <c r="B20" s="1" t="s">
        <v>13</v>
      </c>
      <c r="C20" s="2" t="str">
        <f>"WL75/3901"</f>
        <v>WL75/3901</v>
      </c>
      <c r="D20" s="3">
        <v>44218</v>
      </c>
      <c r="E20" s="4" t="s">
        <v>105</v>
      </c>
      <c r="F20" s="4">
        <v>20000</v>
      </c>
      <c r="G20" s="1" t="s">
        <v>106</v>
      </c>
      <c r="H20" s="2" t="str">
        <f>"St Pauls Charity"</f>
        <v>St Pauls Charity</v>
      </c>
      <c r="I20" s="2" t="str">
        <f>"Z"</f>
        <v>Z</v>
      </c>
      <c r="J20" s="2" t="str">
        <f>"Parking and Enforcement"</f>
        <v>Parking and Enforcement</v>
      </c>
      <c r="K20" s="2">
        <v>0</v>
      </c>
      <c r="L20" s="2" t="str">
        <f>"Soup Kitchen Funding"</f>
        <v>Soup Kitchen Funding</v>
      </c>
    </row>
    <row r="21" spans="1:12" ht="15" hidden="1" customHeight="1" x14ac:dyDescent="0.25">
      <c r="A21" s="1" t="s">
        <v>12</v>
      </c>
      <c r="B21" s="1" t="s">
        <v>13</v>
      </c>
      <c r="C21" s="2" t="str">
        <f>"WL75/3901"</f>
        <v>WL75/3901</v>
      </c>
      <c r="D21" s="3">
        <v>44165</v>
      </c>
      <c r="E21" s="4" t="s">
        <v>105</v>
      </c>
      <c r="F21" s="4">
        <v>2514</v>
      </c>
      <c r="G21" s="1" t="s">
        <v>106</v>
      </c>
      <c r="H21" s="2" t="str">
        <f>"St Pauls Church"</f>
        <v>St Pauls Church</v>
      </c>
      <c r="I21" s="2" t="str">
        <f t="shared" ref="I21:I31" si="2">"O"</f>
        <v>O</v>
      </c>
      <c r="J21" s="2" t="str">
        <f>"Parking and Enforcement"</f>
        <v>Parking and Enforcement</v>
      </c>
      <c r="K21" s="2">
        <v>0</v>
      </c>
      <c r="L21" s="2" t="str">
        <f>"Health &amp; Hardship Grant Project - Christmas Hope"</f>
        <v>Health &amp; Hardship Grant Project - Christmas Hope</v>
      </c>
    </row>
    <row r="22" spans="1:12" ht="15" hidden="1" customHeight="1" x14ac:dyDescent="0.25">
      <c r="A22" s="1" t="s">
        <v>12</v>
      </c>
      <c r="B22" s="1" t="s">
        <v>13</v>
      </c>
      <c r="C22" s="2" t="str">
        <f>"wl75/3901/3755"</f>
        <v>wl75/3901/3755</v>
      </c>
      <c r="D22" s="3">
        <v>43923</v>
      </c>
      <c r="E22" s="4" t="s">
        <v>105</v>
      </c>
      <c r="F22" s="4">
        <v>15000</v>
      </c>
      <c r="G22" s="1" t="s">
        <v>106</v>
      </c>
      <c r="H22" s="2" t="str">
        <f>"St Richards Hospice"</f>
        <v>St Richards Hospice</v>
      </c>
      <c r="I22" s="2" t="str">
        <f t="shared" si="2"/>
        <v>O</v>
      </c>
      <c r="J22" s="2" t="str">
        <f>"Community Services"</f>
        <v>Community Services</v>
      </c>
      <c r="K22" s="2">
        <v>0</v>
      </c>
      <c r="L22" s="2" t="str">
        <f>"St Richards Hospice Art Trail 2021"</f>
        <v>St Richards Hospice Art Trail 2021</v>
      </c>
    </row>
    <row r="23" spans="1:12" ht="15" hidden="1" customHeight="1" x14ac:dyDescent="0.25">
      <c r="A23" s="1" t="s">
        <v>12</v>
      </c>
      <c r="B23" s="1" t="s">
        <v>13</v>
      </c>
      <c r="C23" s="2" t="str">
        <f>"wl75/3901/3755"</f>
        <v>wl75/3901/3755</v>
      </c>
      <c r="D23" s="3">
        <v>43945</v>
      </c>
      <c r="E23" s="4" t="s">
        <v>105</v>
      </c>
      <c r="F23" s="4">
        <v>-15000</v>
      </c>
      <c r="G23" s="1" t="s">
        <v>106</v>
      </c>
      <c r="H23" s="2" t="str">
        <f>"St Richards Hospice"</f>
        <v>St Richards Hospice</v>
      </c>
      <c r="I23" s="2" t="str">
        <f t="shared" si="2"/>
        <v>O</v>
      </c>
      <c r="J23" s="2" t="str">
        <f>"Community Services"</f>
        <v>Community Services</v>
      </c>
      <c r="K23" s="2">
        <v>0</v>
      </c>
      <c r="L23" s="2" t="str">
        <f>"St Richards Hospice Art Trail 2021"</f>
        <v>St Richards Hospice Art Trail 2021</v>
      </c>
    </row>
    <row r="24" spans="1:12" ht="15" hidden="1" customHeight="1" x14ac:dyDescent="0.25">
      <c r="A24" s="1" t="s">
        <v>12</v>
      </c>
      <c r="B24" s="1" t="s">
        <v>13</v>
      </c>
      <c r="C24" s="2" t="str">
        <f>"wl75/3901/3757"</f>
        <v>wl75/3901/3757</v>
      </c>
      <c r="D24" s="3">
        <v>43945</v>
      </c>
      <c r="E24" s="4" t="s">
        <v>105</v>
      </c>
      <c r="F24" s="4">
        <v>15000</v>
      </c>
      <c r="G24" s="1" t="s">
        <v>106</v>
      </c>
      <c r="H24" s="2" t="str">
        <f>"St Richards Hospice"</f>
        <v>St Richards Hospice</v>
      </c>
      <c r="I24" s="2" t="str">
        <f t="shared" si="2"/>
        <v>O</v>
      </c>
      <c r="J24" s="2" t="str">
        <f>"Community Services"</f>
        <v>Community Services</v>
      </c>
      <c r="K24" s="2">
        <v>0</v>
      </c>
      <c r="L24" s="2" t="str">
        <f>"St Richards Hospice Art Trail 2021"</f>
        <v>St Richards Hospice Art Trail 2021</v>
      </c>
    </row>
    <row r="25" spans="1:12" ht="15" hidden="1" customHeight="1" x14ac:dyDescent="0.25">
      <c r="A25" s="1" t="s">
        <v>12</v>
      </c>
      <c r="B25" s="1" t="s">
        <v>13</v>
      </c>
      <c r="C25" s="2" t="str">
        <f>"WL75/3901/3738"</f>
        <v>WL75/3901/3738</v>
      </c>
      <c r="D25" s="3">
        <v>43923</v>
      </c>
      <c r="E25" s="4" t="s">
        <v>105</v>
      </c>
      <c r="F25" s="4">
        <v>24000</v>
      </c>
      <c r="G25" s="1" t="s">
        <v>106</v>
      </c>
      <c r="H25" s="2" t="str">
        <f>"Three Choirs Festival"</f>
        <v>Three Choirs Festival</v>
      </c>
      <c r="I25" s="2" t="str">
        <f t="shared" si="2"/>
        <v>O</v>
      </c>
      <c r="J25" s="2" t="str">
        <f>"Community Services"</f>
        <v>Community Services</v>
      </c>
      <c r="K25" s="2">
        <v>0</v>
      </c>
      <c r="L25" s="2" t="str">
        <f>"Three Choirs Festival"</f>
        <v>Three Choirs Festival</v>
      </c>
    </row>
    <row r="26" spans="1:12" ht="15" hidden="1" customHeight="1" x14ac:dyDescent="0.25">
      <c r="A26" s="1" t="s">
        <v>12</v>
      </c>
      <c r="B26" s="1" t="s">
        <v>13</v>
      </c>
      <c r="C26" s="2" t="str">
        <f>"WL75/3901"</f>
        <v>WL75/3901</v>
      </c>
      <c r="D26" s="3">
        <v>44180</v>
      </c>
      <c r="E26" s="4" t="s">
        <v>105</v>
      </c>
      <c r="F26" s="4">
        <v>832</v>
      </c>
      <c r="G26" s="1" t="s">
        <v>106</v>
      </c>
      <c r="H26" s="2" t="str">
        <f>"Tolladine Mission"</f>
        <v>Tolladine Mission</v>
      </c>
      <c r="I26" s="2" t="str">
        <f t="shared" si="2"/>
        <v>O</v>
      </c>
      <c r="J26" s="2" t="str">
        <f>"Parking and Enforcement"</f>
        <v>Parking and Enforcement</v>
      </c>
      <c r="K26" s="2">
        <v>0</v>
      </c>
      <c r="L26" s="2" t="str">
        <f>"COVID-19 Health &amp; Hardship Grant Project - Friday Free Shop"</f>
        <v>COVID-19 Health &amp; Hardship Grant Project - Friday Free Shop</v>
      </c>
    </row>
    <row r="27" spans="1:12" ht="15" hidden="1" customHeight="1" x14ac:dyDescent="0.25">
      <c r="A27" s="1" t="s">
        <v>12</v>
      </c>
      <c r="B27" s="1" t="s">
        <v>13</v>
      </c>
      <c r="C27" s="2" t="str">
        <f>"wl75/3901/3755"</f>
        <v>wl75/3901/3755</v>
      </c>
      <c r="D27" s="3">
        <v>44088</v>
      </c>
      <c r="E27" s="4" t="s">
        <v>105</v>
      </c>
      <c r="F27" s="4">
        <v>550</v>
      </c>
      <c r="G27" s="1" t="s">
        <v>106</v>
      </c>
      <c r="H27" s="2" t="str">
        <f>"West Mercia Animal Refuge"</f>
        <v>West Mercia Animal Refuge</v>
      </c>
      <c r="I27" s="2" t="str">
        <f t="shared" si="2"/>
        <v>O</v>
      </c>
      <c r="J27" s="2" t="str">
        <f>"Community Services"</f>
        <v>Community Services</v>
      </c>
      <c r="K27" s="2">
        <v>0</v>
      </c>
      <c r="L27" s="2" t="str">
        <f>"West Mercia Animal Refuge Foster a pet when couples separate - Worcester based"</f>
        <v>West Mercia Animal Refuge Foster a pet when couples separate - Worcester based</v>
      </c>
    </row>
    <row r="28" spans="1:12" ht="15" hidden="1" customHeight="1" x14ac:dyDescent="0.25">
      <c r="A28" s="1" t="s">
        <v>12</v>
      </c>
      <c r="B28" s="1" t="s">
        <v>13</v>
      </c>
      <c r="C28" s="2" t="str">
        <f>"WL75/3901/3752"</f>
        <v>WL75/3901/3752</v>
      </c>
      <c r="D28" s="3">
        <v>44216</v>
      </c>
      <c r="E28" s="4" t="s">
        <v>105</v>
      </c>
      <c r="F28" s="4">
        <v>2462</v>
      </c>
      <c r="G28" s="1" t="s">
        <v>106</v>
      </c>
      <c r="H28" s="2" t="str">
        <f>"Worcester Citizens Advice Bureau &amp; WHABAC"</f>
        <v>Worcester Citizens Advice Bureau &amp; WHABAC</v>
      </c>
      <c r="I28" s="2" t="str">
        <f t="shared" si="2"/>
        <v>O</v>
      </c>
      <c r="J28" s="2" t="str">
        <f>"Parking and Enforcement"</f>
        <v>Parking and Enforcement</v>
      </c>
      <c r="K28" s="2">
        <v>0</v>
      </c>
      <c r="L28" s="2" t="str">
        <f>"Citizens Advice Bureau Project - Advice at Home Worcester"</f>
        <v>Citizens Advice Bureau Project - Advice at Home Worcester</v>
      </c>
    </row>
    <row r="29" spans="1:12" ht="15" hidden="1" customHeight="1" x14ac:dyDescent="0.25">
      <c r="A29" s="1" t="s">
        <v>12</v>
      </c>
      <c r="B29" s="1" t="s">
        <v>13</v>
      </c>
      <c r="C29" s="2" t="str">
        <f>"WL67/3901"</f>
        <v>WL67/3901</v>
      </c>
      <c r="D29" s="3">
        <v>43949</v>
      </c>
      <c r="E29" s="4" t="s">
        <v>105</v>
      </c>
      <c r="F29" s="4">
        <v>10000</v>
      </c>
      <c r="G29" s="1" t="s">
        <v>106</v>
      </c>
      <c r="H29" s="2" t="str">
        <f>"Worcester Community Trust"</f>
        <v>Worcester Community Trust</v>
      </c>
      <c r="I29" s="2" t="str">
        <f t="shared" si="2"/>
        <v>O</v>
      </c>
      <c r="J29" s="2" t="str">
        <f>"Community Services"</f>
        <v>Community Services</v>
      </c>
      <c r="K29" s="2">
        <v>0</v>
      </c>
      <c r="L29" s="2" t="str">
        <f>"April grant payment - Worcester Community Trust"</f>
        <v>April grant payment - Worcester Community Trust</v>
      </c>
    </row>
    <row r="30" spans="1:12" ht="15" hidden="1" customHeight="1" x14ac:dyDescent="0.25">
      <c r="A30" s="1" t="s">
        <v>12</v>
      </c>
      <c r="B30" s="1" t="s">
        <v>13</v>
      </c>
      <c r="C30" s="2" t="str">
        <f>"WL67/3901"</f>
        <v>WL67/3901</v>
      </c>
      <c r="D30" s="3">
        <v>43955</v>
      </c>
      <c r="E30" s="4" t="s">
        <v>105</v>
      </c>
      <c r="F30" s="4">
        <v>10000</v>
      </c>
      <c r="G30" s="1" t="s">
        <v>106</v>
      </c>
      <c r="H30" s="2" t="str">
        <f>"Worcester Community Trust"</f>
        <v>Worcester Community Trust</v>
      </c>
      <c r="I30" s="2" t="str">
        <f t="shared" si="2"/>
        <v>O</v>
      </c>
      <c r="J30" s="2" t="str">
        <f>"Community Services"</f>
        <v>Community Services</v>
      </c>
      <c r="K30" s="2">
        <v>0</v>
      </c>
      <c r="L30" s="2" t="str">
        <f>"Grant payment - Worcester Community Trust"</f>
        <v>Grant payment - Worcester Community Trust</v>
      </c>
    </row>
    <row r="31" spans="1:12" ht="15" hidden="1" customHeight="1" x14ac:dyDescent="0.25">
      <c r="A31" s="1" t="s">
        <v>12</v>
      </c>
      <c r="B31" s="1" t="s">
        <v>13</v>
      </c>
      <c r="C31" s="2" t="str">
        <f>"WL67/3901"</f>
        <v>WL67/3901</v>
      </c>
      <c r="D31" s="3">
        <v>43983</v>
      </c>
      <c r="E31" s="4" t="s">
        <v>105</v>
      </c>
      <c r="F31" s="4">
        <v>10000</v>
      </c>
      <c r="G31" s="1" t="s">
        <v>106</v>
      </c>
      <c r="H31" s="2" t="str">
        <f>"Worcester Community Trust"</f>
        <v>Worcester Community Trust</v>
      </c>
      <c r="I31" s="2" t="str">
        <f t="shared" si="2"/>
        <v>O</v>
      </c>
      <c r="J31" s="2" t="str">
        <f>"Community Services"</f>
        <v>Community Services</v>
      </c>
      <c r="K31" s="2">
        <v>0</v>
      </c>
      <c r="L31" s="2" t="str">
        <f>"3rd of 3 payments - support for room hire income loss"</f>
        <v>3rd of 3 payments - support for room hire income loss</v>
      </c>
    </row>
    <row r="32" spans="1:12" ht="15" hidden="1" customHeight="1" x14ac:dyDescent="0.25">
      <c r="A32" s="1" t="s">
        <v>12</v>
      </c>
      <c r="B32" s="1" t="s">
        <v>13</v>
      </c>
      <c r="C32" s="2" t="s">
        <v>109</v>
      </c>
      <c r="D32" s="3">
        <v>43923</v>
      </c>
      <c r="E32" s="4" t="s">
        <v>105</v>
      </c>
      <c r="F32" s="4">
        <v>18840</v>
      </c>
      <c r="G32" s="1" t="s">
        <v>106</v>
      </c>
      <c r="H32" s="2" t="s">
        <v>110</v>
      </c>
      <c r="I32" s="2" t="s">
        <v>111</v>
      </c>
      <c r="J32" s="2" t="s">
        <v>112</v>
      </c>
      <c r="K32" s="2">
        <v>0</v>
      </c>
      <c r="L32" s="2" t="s">
        <v>113</v>
      </c>
    </row>
    <row r="33" spans="1:12" ht="15" hidden="1" customHeight="1" x14ac:dyDescent="0.25">
      <c r="A33" s="1" t="s">
        <v>12</v>
      </c>
      <c r="B33" s="1" t="s">
        <v>13</v>
      </c>
      <c r="C33" s="1" t="s">
        <v>109</v>
      </c>
      <c r="D33" s="5">
        <v>44014</v>
      </c>
      <c r="E33" s="4" t="s">
        <v>105</v>
      </c>
      <c r="F33" s="1">
        <v>18840</v>
      </c>
      <c r="G33" s="1" t="s">
        <v>106</v>
      </c>
      <c r="H33" s="1" t="s">
        <v>110</v>
      </c>
      <c r="I33" s="1" t="s">
        <v>111</v>
      </c>
      <c r="J33" s="1" t="s">
        <v>112</v>
      </c>
      <c r="K33" s="2">
        <v>0</v>
      </c>
      <c r="L33" s="1" t="s">
        <v>114</v>
      </c>
    </row>
    <row r="34" spans="1:12" ht="15" hidden="1" customHeight="1" x14ac:dyDescent="0.25">
      <c r="A34" s="1" t="s">
        <v>12</v>
      </c>
      <c r="B34" s="1" t="s">
        <v>13</v>
      </c>
      <c r="C34" s="1" t="s">
        <v>109</v>
      </c>
      <c r="D34" s="5">
        <v>44109</v>
      </c>
      <c r="E34" s="4" t="s">
        <v>105</v>
      </c>
      <c r="F34" s="1">
        <v>18840</v>
      </c>
      <c r="G34" s="1" t="s">
        <v>106</v>
      </c>
      <c r="H34" s="1" t="s">
        <v>110</v>
      </c>
      <c r="I34" s="1" t="s">
        <v>111</v>
      </c>
      <c r="J34" s="1" t="s">
        <v>112</v>
      </c>
      <c r="K34" s="2">
        <v>0</v>
      </c>
      <c r="L34" s="1" t="s">
        <v>115</v>
      </c>
    </row>
    <row r="35" spans="1:12" ht="15" hidden="1" customHeight="1" x14ac:dyDescent="0.25">
      <c r="A35" s="1" t="s">
        <v>12</v>
      </c>
      <c r="B35" s="1" t="s">
        <v>13</v>
      </c>
      <c r="C35" s="1" t="s">
        <v>109</v>
      </c>
      <c r="D35" s="5">
        <v>44201</v>
      </c>
      <c r="E35" s="4" t="s">
        <v>105</v>
      </c>
      <c r="F35" s="1">
        <v>18840</v>
      </c>
      <c r="G35" s="1" t="s">
        <v>106</v>
      </c>
      <c r="H35" s="1" t="s">
        <v>110</v>
      </c>
      <c r="I35" s="1" t="s">
        <v>111</v>
      </c>
      <c r="J35" s="1" t="s">
        <v>112</v>
      </c>
      <c r="K35" s="2">
        <v>0</v>
      </c>
      <c r="L35" s="1" t="s">
        <v>116</v>
      </c>
    </row>
    <row r="36" spans="1:12" ht="15" hidden="1" customHeight="1" x14ac:dyDescent="0.25">
      <c r="A36" s="1" t="s">
        <v>12</v>
      </c>
      <c r="B36" s="1" t="s">
        <v>13</v>
      </c>
      <c r="C36" s="2" t="str">
        <f>"WL75/3901/3740"</f>
        <v>WL75/3901/3740</v>
      </c>
      <c r="D36" s="3">
        <v>43923</v>
      </c>
      <c r="E36" s="4" t="s">
        <v>105</v>
      </c>
      <c r="F36" s="4">
        <v>10405</v>
      </c>
      <c r="G36" s="1" t="s">
        <v>106</v>
      </c>
      <c r="H36" s="2" t="str">
        <f>"Worcester Festival Ltd"</f>
        <v>Worcester Festival Ltd</v>
      </c>
      <c r="I36" s="2" t="str">
        <f>"O"</f>
        <v>O</v>
      </c>
      <c r="J36" s="2" t="str">
        <f>"Community Services"</f>
        <v>Community Services</v>
      </c>
      <c r="K36" s="2">
        <v>0</v>
      </c>
      <c r="L36" s="2" t="str">
        <f>"Large Grant - Worcester Festival first of two payments"</f>
        <v>Large Grant - Worcester Festival first of two payments</v>
      </c>
    </row>
    <row r="37" spans="1:12" ht="15" hidden="1" customHeight="1" x14ac:dyDescent="0.25">
      <c r="A37" s="1" t="s">
        <v>12</v>
      </c>
      <c r="B37" s="1" t="s">
        <v>13</v>
      </c>
      <c r="C37" s="2" t="str">
        <f>"WL75/3901/3740"</f>
        <v>WL75/3901/3740</v>
      </c>
      <c r="D37" s="3">
        <v>44039</v>
      </c>
      <c r="E37" s="4" t="s">
        <v>105</v>
      </c>
      <c r="F37" s="4">
        <v>10405</v>
      </c>
      <c r="G37" s="1" t="s">
        <v>106</v>
      </c>
      <c r="H37" s="2" t="str">
        <f>"Worcester Festival Ltd"</f>
        <v>Worcester Festival Ltd</v>
      </c>
      <c r="I37" s="2" t="str">
        <f>"O"</f>
        <v>O</v>
      </c>
      <c r="J37" s="2" t="str">
        <f>"Community Services"</f>
        <v>Community Services</v>
      </c>
      <c r="K37" s="2">
        <v>0</v>
      </c>
      <c r="L37" s="2" t="str">
        <f>"Worcester Live - 2nd half of annual grant payment"</f>
        <v>Worcester Live - 2nd half of annual grant payment</v>
      </c>
    </row>
    <row r="38" spans="1:12" ht="15" hidden="1" customHeight="1" x14ac:dyDescent="0.25">
      <c r="A38" s="1" t="s">
        <v>12</v>
      </c>
      <c r="B38" s="1" t="s">
        <v>13</v>
      </c>
      <c r="C38" s="2" t="str">
        <f>"wl75/3901/3755"</f>
        <v>wl75/3901/3755</v>
      </c>
      <c r="D38" s="3">
        <v>44264</v>
      </c>
      <c r="E38" s="4" t="s">
        <v>105</v>
      </c>
      <c r="F38" s="4">
        <v>2000</v>
      </c>
      <c r="G38" s="1" t="s">
        <v>106</v>
      </c>
      <c r="H38" s="2" t="str">
        <f>"Worcester Film Festival Ltd"</f>
        <v>Worcester Film Festival Ltd</v>
      </c>
      <c r="I38" s="2" t="str">
        <f>"O"</f>
        <v>O</v>
      </c>
      <c r="J38" s="2" t="str">
        <f>"Community Services"</f>
        <v>Community Services</v>
      </c>
      <c r="K38" s="2">
        <v>0</v>
      </c>
      <c r="L38" s="2" t="str">
        <f>"Small Grant payment - Worcester Film Festival - one off payment"</f>
        <v>Small Grant payment - Worcester Film Festival - one off payment</v>
      </c>
    </row>
    <row r="39" spans="1:12" ht="15" hidden="1" customHeight="1" x14ac:dyDescent="0.25">
      <c r="A39" s="1" t="s">
        <v>12</v>
      </c>
      <c r="B39" s="1" t="s">
        <v>13</v>
      </c>
      <c r="C39" s="2" t="str">
        <f>"wl75/3901/3760"</f>
        <v>wl75/3901/3760</v>
      </c>
      <c r="D39" s="3">
        <v>44302</v>
      </c>
      <c r="E39" s="4" t="s">
        <v>105</v>
      </c>
      <c r="F39" s="4">
        <v>25000</v>
      </c>
      <c r="G39" s="1" t="s">
        <v>106</v>
      </c>
      <c r="H39" s="2" t="s">
        <v>117</v>
      </c>
      <c r="I39" s="2"/>
      <c r="J39" s="2" t="str">
        <f>"Finance Service"</f>
        <v>Finance Service</v>
      </c>
      <c r="K39" s="2">
        <v>0</v>
      </c>
      <c r="L39" s="2" t="str">
        <f>"2020-21 Worcester Football Club- Grant Payments paid in April 21"</f>
        <v>2020-21 Worcester Football Club- Grant Payments paid in April 21</v>
      </c>
    </row>
    <row r="40" spans="1:12" ht="15" hidden="1" customHeight="1" x14ac:dyDescent="0.25">
      <c r="A40" s="1" t="s">
        <v>12</v>
      </c>
      <c r="B40" s="1" t="s">
        <v>13</v>
      </c>
      <c r="C40" s="2" t="str">
        <f>"wl75/3901/3760"</f>
        <v>wl75/3901/3760</v>
      </c>
      <c r="D40" s="3">
        <v>44302</v>
      </c>
      <c r="E40" s="4" t="s">
        <v>105</v>
      </c>
      <c r="F40" s="4">
        <v>8250</v>
      </c>
      <c r="G40" s="1" t="s">
        <v>106</v>
      </c>
      <c r="H40" s="2" t="s">
        <v>117</v>
      </c>
      <c r="I40" s="2"/>
      <c r="J40" s="2" t="str">
        <f>"Finance Service"</f>
        <v>Finance Service</v>
      </c>
      <c r="K40" s="2">
        <v>0</v>
      </c>
      <c r="L40" s="2" t="str">
        <f>"2020-21 Worcester Football Club- Grant Payments paid in April 21"</f>
        <v>2020-21 Worcester Football Club- Grant Payments paid in April 21</v>
      </c>
    </row>
    <row r="41" spans="1:12" ht="15" hidden="1" customHeight="1" x14ac:dyDescent="0.25">
      <c r="A41" s="1" t="s">
        <v>12</v>
      </c>
      <c r="B41" s="1" t="s">
        <v>13</v>
      </c>
      <c r="C41" s="2" t="str">
        <f t="shared" ref="C41:C46" si="3">"WL75/3901/3701"</f>
        <v>WL75/3901/3701</v>
      </c>
      <c r="D41" s="3">
        <v>43942</v>
      </c>
      <c r="E41" s="4" t="s">
        <v>105</v>
      </c>
      <c r="F41" s="4">
        <v>27075</v>
      </c>
      <c r="G41" s="1" t="s">
        <v>106</v>
      </c>
      <c r="H41" s="2" t="str">
        <f t="shared" ref="H41:H46" si="4">"Worcester Live Ltd"</f>
        <v>Worcester Live Ltd</v>
      </c>
      <c r="I41" s="1">
        <v>2233315</v>
      </c>
      <c r="J41" s="2" t="str">
        <f t="shared" ref="J41:J47" si="5">"Community Services"</f>
        <v>Community Services</v>
      </c>
      <c r="K41" s="2">
        <v>0</v>
      </c>
      <c r="L41" s="2" t="str">
        <f>"Annual grant funding for Worcester Live - First quarter payment"</f>
        <v>Annual grant funding for Worcester Live - First quarter payment</v>
      </c>
    </row>
    <row r="42" spans="1:12" ht="15" hidden="1" customHeight="1" x14ac:dyDescent="0.25">
      <c r="A42" s="1" t="s">
        <v>12</v>
      </c>
      <c r="B42" s="1" t="s">
        <v>13</v>
      </c>
      <c r="C42" s="2" t="str">
        <f t="shared" si="3"/>
        <v>WL75/3901/3701</v>
      </c>
      <c r="D42" s="3">
        <v>44014</v>
      </c>
      <c r="E42" s="4" t="s">
        <v>105</v>
      </c>
      <c r="F42" s="4">
        <v>19770</v>
      </c>
      <c r="G42" s="1" t="s">
        <v>106</v>
      </c>
      <c r="H42" s="2" t="str">
        <f t="shared" si="4"/>
        <v>Worcester Live Ltd</v>
      </c>
      <c r="I42" s="1">
        <v>2233315</v>
      </c>
      <c r="J42" s="2" t="str">
        <f t="shared" si="5"/>
        <v>Community Services</v>
      </c>
      <c r="K42" s="2">
        <v>0</v>
      </c>
      <c r="L42" s="2" t="str">
        <f>"2nd quarter annual grant payment Swan Theatre "</f>
        <v xml:space="preserve">2nd quarter annual grant payment Swan Theatre </v>
      </c>
    </row>
    <row r="43" spans="1:12" ht="15" hidden="1" customHeight="1" x14ac:dyDescent="0.25">
      <c r="A43" s="1" t="s">
        <v>12</v>
      </c>
      <c r="B43" s="1" t="s">
        <v>13</v>
      </c>
      <c r="C43" s="2" t="str">
        <f t="shared" si="3"/>
        <v>WL75/3901/3701</v>
      </c>
      <c r="D43" s="3">
        <v>44014</v>
      </c>
      <c r="E43" s="4" t="s">
        <v>105</v>
      </c>
      <c r="F43" s="4">
        <v>7305</v>
      </c>
      <c r="G43" s="1" t="s">
        <v>106</v>
      </c>
      <c r="H43" s="2" t="str">
        <f t="shared" si="4"/>
        <v>Worcester Live Ltd</v>
      </c>
      <c r="I43" s="1">
        <v>2233315</v>
      </c>
      <c r="J43" s="2" t="str">
        <f t="shared" si="5"/>
        <v>Community Services</v>
      </c>
      <c r="K43" s="2">
        <v>0</v>
      </c>
      <c r="L43" s="2" t="str">
        <f>"2nd quarter payment annual grant - Worcester Live Countess of Huntington Hall "</f>
        <v xml:space="preserve">2nd quarter payment annual grant - Worcester Live Countess of Huntington Hall </v>
      </c>
    </row>
    <row r="44" spans="1:12" ht="15" hidden="1" customHeight="1" x14ac:dyDescent="0.25">
      <c r="A44" s="1" t="s">
        <v>12</v>
      </c>
      <c r="B44" s="1" t="s">
        <v>13</v>
      </c>
      <c r="C44" s="2" t="str">
        <f t="shared" si="3"/>
        <v>WL75/3901/3701</v>
      </c>
      <c r="D44" s="3">
        <v>44109</v>
      </c>
      <c r="E44" s="4" t="s">
        <v>105</v>
      </c>
      <c r="F44" s="4">
        <v>19770</v>
      </c>
      <c r="G44" s="1" t="s">
        <v>106</v>
      </c>
      <c r="H44" s="2" t="str">
        <f t="shared" si="4"/>
        <v>Worcester Live Ltd</v>
      </c>
      <c r="I44" s="1">
        <v>2233315</v>
      </c>
      <c r="J44" s="2" t="str">
        <f t="shared" si="5"/>
        <v>Community Services</v>
      </c>
      <c r="K44" s="2">
        <v>0</v>
      </c>
      <c r="L44" s="2" t="str">
        <f>"3rd Quarter annual grant payment Worcester Live"</f>
        <v>3rd Quarter annual grant payment Worcester Live</v>
      </c>
    </row>
    <row r="45" spans="1:12" ht="15" hidden="1" customHeight="1" x14ac:dyDescent="0.25">
      <c r="A45" s="1" t="s">
        <v>12</v>
      </c>
      <c r="B45" s="1" t="s">
        <v>13</v>
      </c>
      <c r="C45" s="2" t="str">
        <f t="shared" si="3"/>
        <v>WL75/3901/3701</v>
      </c>
      <c r="D45" s="3">
        <v>44109</v>
      </c>
      <c r="E45" s="4" t="s">
        <v>105</v>
      </c>
      <c r="F45" s="4">
        <v>7305</v>
      </c>
      <c r="G45" s="1" t="s">
        <v>106</v>
      </c>
      <c r="H45" s="2" t="str">
        <f t="shared" si="4"/>
        <v>Worcester Live Ltd</v>
      </c>
      <c r="I45" s="1">
        <v>2233315</v>
      </c>
      <c r="J45" s="2" t="str">
        <f t="shared" si="5"/>
        <v>Community Services</v>
      </c>
      <c r="K45" s="2">
        <v>0</v>
      </c>
      <c r="L45" s="2" t="str">
        <f>"3rd quarter annual grant payment Countess of Huntington Hall"</f>
        <v>3rd quarter annual grant payment Countess of Huntington Hall</v>
      </c>
    </row>
    <row r="46" spans="1:12" ht="15" hidden="1" customHeight="1" x14ac:dyDescent="0.25">
      <c r="A46" s="1" t="s">
        <v>12</v>
      </c>
      <c r="B46" s="1" t="s">
        <v>13</v>
      </c>
      <c r="C46" s="2" t="str">
        <f t="shared" si="3"/>
        <v>WL75/3901/3701</v>
      </c>
      <c r="D46" s="3">
        <v>44201</v>
      </c>
      <c r="E46" s="4" t="s">
        <v>105</v>
      </c>
      <c r="F46" s="4">
        <v>27075</v>
      </c>
      <c r="G46" s="1" t="s">
        <v>106</v>
      </c>
      <c r="H46" s="2" t="str">
        <f t="shared" si="4"/>
        <v>Worcester Live Ltd</v>
      </c>
      <c r="I46" s="1">
        <v>2233315</v>
      </c>
      <c r="J46" s="2" t="str">
        <f t="shared" si="5"/>
        <v>Community Services</v>
      </c>
      <c r="K46" s="2">
        <v>0</v>
      </c>
      <c r="L46" s="2" t="str">
        <f>"Swan Theatre &amp; Huntington Hall - 3rd quarter grant payment"</f>
        <v>Swan Theatre &amp; Huntington Hall - 3rd quarter grant payment</v>
      </c>
    </row>
    <row r="47" spans="1:12" ht="15" hidden="1" customHeight="1" x14ac:dyDescent="0.25">
      <c r="A47" s="1" t="s">
        <v>12</v>
      </c>
      <c r="B47" s="1" t="s">
        <v>13</v>
      </c>
      <c r="C47" s="2" t="str">
        <f>"wl75/3901/3755"</f>
        <v>wl75/3901/3755</v>
      </c>
      <c r="D47" s="3">
        <v>43942</v>
      </c>
      <c r="E47" s="4" t="s">
        <v>105</v>
      </c>
      <c r="F47" s="4">
        <v>2000</v>
      </c>
      <c r="G47" s="1" t="s">
        <v>106</v>
      </c>
      <c r="H47" s="2" t="str">
        <f>"Worcester Paint Festival"</f>
        <v>Worcester Paint Festival</v>
      </c>
      <c r="I47" s="2" t="str">
        <f t="shared" ref="I47:I65" si="6">"O"</f>
        <v>O</v>
      </c>
      <c r="J47" s="2" t="str">
        <f t="shared" si="5"/>
        <v>Community Services</v>
      </c>
      <c r="K47" s="2">
        <v>0</v>
      </c>
      <c r="L47" s="2" t="str">
        <f>"Worcester Paint Festival small grant"</f>
        <v>Worcester Paint Festival small grant</v>
      </c>
    </row>
    <row r="48" spans="1:12" ht="15" hidden="1" customHeight="1" x14ac:dyDescent="0.25">
      <c r="A48" s="1" t="s">
        <v>12</v>
      </c>
      <c r="B48" s="1" t="s">
        <v>13</v>
      </c>
      <c r="C48" s="2" t="str">
        <f>"WL75/3901/3752"</f>
        <v>WL75/3901/3752</v>
      </c>
      <c r="D48" s="3">
        <v>44285</v>
      </c>
      <c r="E48" s="4" t="s">
        <v>105</v>
      </c>
      <c r="F48" s="4">
        <v>3750</v>
      </c>
      <c r="G48" s="1" t="s">
        <v>106</v>
      </c>
      <c r="H48" s="2" t="str">
        <f>"Worcester Play Council"</f>
        <v>Worcester Play Council</v>
      </c>
      <c r="I48" s="2" t="str">
        <f t="shared" si="6"/>
        <v>O</v>
      </c>
      <c r="J48" s="2" t="str">
        <f>"Finance Service"</f>
        <v>Finance Service</v>
      </c>
      <c r="K48" s="2">
        <v>0</v>
      </c>
      <c r="L48" s="2" t="str">
        <f>"Worcester Play Council one off medium grant"</f>
        <v>Worcester Play Council one off medium grant</v>
      </c>
    </row>
    <row r="49" spans="1:12" ht="15" hidden="1" customHeight="1" x14ac:dyDescent="0.25">
      <c r="A49" s="1" t="s">
        <v>12</v>
      </c>
      <c r="B49" s="1" t="s">
        <v>13</v>
      </c>
      <c r="C49" s="2" t="str">
        <f>"WL75/3901"</f>
        <v>WL75/3901</v>
      </c>
      <c r="D49" s="3">
        <v>44162</v>
      </c>
      <c r="E49" s="4" t="s">
        <v>105</v>
      </c>
      <c r="F49" s="4">
        <v>2500</v>
      </c>
      <c r="G49" s="1" t="s">
        <v>106</v>
      </c>
      <c r="H49" s="2" t="str">
        <f>"Worcester Snoezelen"</f>
        <v>Worcester Snoezelen</v>
      </c>
      <c r="I49" s="2" t="str">
        <f t="shared" si="6"/>
        <v>O</v>
      </c>
      <c r="J49" s="2" t="str">
        <f>"Parking and Enforcement"</f>
        <v>Parking and Enforcement</v>
      </c>
      <c r="K49" s="2">
        <v>0</v>
      </c>
      <c r="L49" s="2" t="str">
        <f>"Health &amp; Hardship Grant Project - Activity Monday"</f>
        <v>Health &amp; Hardship Grant Project - Activity Monday</v>
      </c>
    </row>
    <row r="50" spans="1:12" ht="15" hidden="1" customHeight="1" x14ac:dyDescent="0.25">
      <c r="A50" s="1" t="s">
        <v>12</v>
      </c>
      <c r="B50" s="1" t="s">
        <v>13</v>
      </c>
      <c r="C50" s="2" t="str">
        <f>"WL75/3901/3752"</f>
        <v>WL75/3901/3752</v>
      </c>
      <c r="D50" s="3">
        <v>44232</v>
      </c>
      <c r="E50" s="4" t="s">
        <v>105</v>
      </c>
      <c r="F50" s="4">
        <v>6000</v>
      </c>
      <c r="G50" s="1" t="s">
        <v>106</v>
      </c>
      <c r="H50" s="2" t="str">
        <f>"Worcester Warriors Community Foundation"</f>
        <v>Worcester Warriors Community Foundation</v>
      </c>
      <c r="I50" s="2" t="str">
        <f t="shared" si="6"/>
        <v>O</v>
      </c>
      <c r="J50" s="2" t="str">
        <f t="shared" ref="J50:J63" si="7">"Community Services"</f>
        <v>Community Services</v>
      </c>
      <c r="K50" s="2">
        <v>0</v>
      </c>
      <c r="L50" s="2" t="str">
        <f>"Warriors Community Foundation - medium grant - Sports activities/projects with vulnerable people across Worcester"</f>
        <v>Warriors Community Foundation - medium grant - Sports activities/projects with vulnerable people across Worcester</v>
      </c>
    </row>
    <row r="51" spans="1:12" ht="15" hidden="1" customHeight="1" x14ac:dyDescent="0.35">
      <c r="A51" s="1" t="s">
        <v>12</v>
      </c>
      <c r="B51" s="15" t="s">
        <v>13</v>
      </c>
      <c r="C51" s="2" t="str">
        <f t="shared" ref="C51:C62" si="8">"WF40/3901"</f>
        <v>WF40/3901</v>
      </c>
      <c r="D51" s="3">
        <v>43923</v>
      </c>
      <c r="E51" s="4" t="s">
        <v>105</v>
      </c>
      <c r="F51" s="4">
        <v>1575</v>
      </c>
      <c r="G51" s="1" t="s">
        <v>106</v>
      </c>
      <c r="H51" s="2" t="str">
        <f t="shared" ref="H51:H62" si="9">"Worcester Wheels "</f>
        <v xml:space="preserve">Worcester Wheels </v>
      </c>
      <c r="I51" s="2" t="str">
        <f t="shared" si="6"/>
        <v>O</v>
      </c>
      <c r="J51" s="2" t="str">
        <f t="shared" si="7"/>
        <v>Community Services</v>
      </c>
      <c r="K51" s="2">
        <v>0</v>
      </c>
      <c r="L51" s="2" t="str">
        <f>"Worcester Wheels large grant - 1st of 12 payments"</f>
        <v>Worcester Wheels large grant - 1st of 12 payments</v>
      </c>
    </row>
    <row r="52" spans="1:12" ht="15" hidden="1" customHeight="1" x14ac:dyDescent="0.25">
      <c r="A52" s="1" t="s">
        <v>12</v>
      </c>
      <c r="B52" s="1" t="s">
        <v>13</v>
      </c>
      <c r="C52" s="2" t="str">
        <f t="shared" si="8"/>
        <v>WF40/3901</v>
      </c>
      <c r="D52" s="3">
        <v>43979</v>
      </c>
      <c r="E52" s="4" t="s">
        <v>105</v>
      </c>
      <c r="F52" s="4">
        <v>1575</v>
      </c>
      <c r="G52" s="1" t="s">
        <v>106</v>
      </c>
      <c r="H52" s="2" t="str">
        <f t="shared" si="9"/>
        <v xml:space="preserve">Worcester Wheels </v>
      </c>
      <c r="I52" s="2" t="str">
        <f t="shared" si="6"/>
        <v>O</v>
      </c>
      <c r="J52" s="2" t="str">
        <f t="shared" si="7"/>
        <v>Community Services</v>
      </c>
      <c r="K52" s="2">
        <v>0</v>
      </c>
      <c r="L52" s="2" t="str">
        <f>"Worcester Wheels - 2nd payment of 12 annual grant"</f>
        <v>Worcester Wheels - 2nd payment of 12 annual grant</v>
      </c>
    </row>
    <row r="53" spans="1:12" ht="15" hidden="1" customHeight="1" x14ac:dyDescent="0.25">
      <c r="A53" s="1" t="s">
        <v>12</v>
      </c>
      <c r="B53" s="1" t="s">
        <v>13</v>
      </c>
      <c r="C53" s="2" t="str">
        <f t="shared" si="8"/>
        <v>WF40/3901</v>
      </c>
      <c r="D53" s="3">
        <v>44014</v>
      </c>
      <c r="E53" s="4" t="s">
        <v>105</v>
      </c>
      <c r="F53" s="4">
        <v>1575</v>
      </c>
      <c r="G53" s="1" t="s">
        <v>106</v>
      </c>
      <c r="H53" s="2" t="str">
        <f t="shared" si="9"/>
        <v xml:space="preserve">Worcester Wheels </v>
      </c>
      <c r="I53" s="2" t="str">
        <f t="shared" si="6"/>
        <v>O</v>
      </c>
      <c r="J53" s="2" t="str">
        <f t="shared" si="7"/>
        <v>Community Services</v>
      </c>
      <c r="K53" s="2">
        <v>0</v>
      </c>
      <c r="L53" s="2" t="str">
        <f>"Community Transport Community Transport Annual Grant - Worcester Wheels Community Transport 3rd of 12 payments "</f>
        <v xml:space="preserve">Community Transport Community Transport Annual Grant - Worcester Wheels Community Transport 3rd of 12 payments </v>
      </c>
    </row>
    <row r="54" spans="1:12" ht="15" hidden="1" customHeight="1" x14ac:dyDescent="0.25">
      <c r="A54" s="1" t="s">
        <v>12</v>
      </c>
      <c r="B54" s="1" t="s">
        <v>13</v>
      </c>
      <c r="C54" s="2" t="str">
        <f t="shared" si="8"/>
        <v>WF40/3901</v>
      </c>
      <c r="D54" s="3">
        <v>44014</v>
      </c>
      <c r="E54" s="4" t="s">
        <v>105</v>
      </c>
      <c r="F54" s="4">
        <v>1575</v>
      </c>
      <c r="G54" s="1" t="s">
        <v>106</v>
      </c>
      <c r="H54" s="2" t="str">
        <f t="shared" si="9"/>
        <v xml:space="preserve">Worcester Wheels </v>
      </c>
      <c r="I54" s="2" t="str">
        <f t="shared" si="6"/>
        <v>O</v>
      </c>
      <c r="J54" s="2" t="str">
        <f t="shared" si="7"/>
        <v>Community Services</v>
      </c>
      <c r="K54" s="2">
        <v>0</v>
      </c>
      <c r="L54" s="2" t="str">
        <f>"Annual Grant - Worcester Wheels Community Transport 4th of 12 payments"</f>
        <v>Annual Grant - Worcester Wheels Community Transport 4th of 12 payments</v>
      </c>
    </row>
    <row r="55" spans="1:12" ht="15" hidden="1" customHeight="1" x14ac:dyDescent="0.25">
      <c r="A55" s="1" t="s">
        <v>12</v>
      </c>
      <c r="B55" s="1" t="s">
        <v>13</v>
      </c>
      <c r="C55" s="2" t="str">
        <f t="shared" si="8"/>
        <v>WF40/3901</v>
      </c>
      <c r="D55" s="3">
        <v>44089</v>
      </c>
      <c r="E55" s="4" t="s">
        <v>105</v>
      </c>
      <c r="F55" s="4">
        <v>1575</v>
      </c>
      <c r="G55" s="1" t="s">
        <v>106</v>
      </c>
      <c r="H55" s="2" t="str">
        <f t="shared" si="9"/>
        <v xml:space="preserve">Worcester Wheels </v>
      </c>
      <c r="I55" s="2" t="str">
        <f t="shared" si="6"/>
        <v>O</v>
      </c>
      <c r="J55" s="2" t="str">
        <f t="shared" si="7"/>
        <v>Community Services</v>
      </c>
      <c r="K55" s="2">
        <v>0</v>
      </c>
      <c r="L55" s="2" t="str">
        <f>"Worcester Wheels Community Transport - 6th monthly payment of annual grant"</f>
        <v>Worcester Wheels Community Transport - 6th monthly payment of annual grant</v>
      </c>
    </row>
    <row r="56" spans="1:12" ht="15" hidden="1" customHeight="1" x14ac:dyDescent="0.25">
      <c r="A56" s="1" t="s">
        <v>12</v>
      </c>
      <c r="B56" s="1" t="s">
        <v>13</v>
      </c>
      <c r="C56" s="2" t="str">
        <f t="shared" si="8"/>
        <v>WF40/3901</v>
      </c>
      <c r="D56" s="3">
        <v>44089</v>
      </c>
      <c r="E56" s="4" t="s">
        <v>105</v>
      </c>
      <c r="F56" s="4">
        <v>1575</v>
      </c>
      <c r="G56" s="1" t="s">
        <v>106</v>
      </c>
      <c r="H56" s="2" t="str">
        <f t="shared" si="9"/>
        <v xml:space="preserve">Worcester Wheels </v>
      </c>
      <c r="I56" s="2" t="str">
        <f t="shared" si="6"/>
        <v>O</v>
      </c>
      <c r="J56" s="2" t="str">
        <f t="shared" si="7"/>
        <v>Community Services</v>
      </c>
      <c r="K56" s="2">
        <v>0</v>
      </c>
      <c r="L56" s="2" t="str">
        <f>"Worcester Wheels - 5th monthly payment of annual grant Community Transport"</f>
        <v>Worcester Wheels - 5th monthly payment of annual grant Community Transport</v>
      </c>
    </row>
    <row r="57" spans="1:12" ht="15" hidden="1" customHeight="1" x14ac:dyDescent="0.25">
      <c r="A57" s="1" t="s">
        <v>12</v>
      </c>
      <c r="B57" s="1" t="s">
        <v>13</v>
      </c>
      <c r="C57" s="2" t="str">
        <f t="shared" si="8"/>
        <v>WF40/3901</v>
      </c>
      <c r="D57" s="3">
        <v>44109</v>
      </c>
      <c r="E57" s="4" t="s">
        <v>105</v>
      </c>
      <c r="F57" s="4">
        <v>1575</v>
      </c>
      <c r="G57" s="1" t="s">
        <v>106</v>
      </c>
      <c r="H57" s="2" t="str">
        <f t="shared" si="9"/>
        <v xml:space="preserve">Worcester Wheels </v>
      </c>
      <c r="I57" s="2" t="str">
        <f t="shared" si="6"/>
        <v>O</v>
      </c>
      <c r="J57" s="2" t="str">
        <f t="shared" si="7"/>
        <v>Community Services</v>
      </c>
      <c r="K57" s="2">
        <v>0</v>
      </c>
      <c r="L57" s="2" t="str">
        <f>"7th monthly annual grant payment Worcester Wheels"</f>
        <v>7th monthly annual grant payment Worcester Wheels</v>
      </c>
    </row>
    <row r="58" spans="1:12" ht="15" hidden="1" customHeight="1" x14ac:dyDescent="0.25">
      <c r="A58" s="1" t="s">
        <v>12</v>
      </c>
      <c r="B58" s="1" t="s">
        <v>13</v>
      </c>
      <c r="C58" s="2" t="str">
        <f t="shared" si="8"/>
        <v>WF40/3901</v>
      </c>
      <c r="D58" s="3">
        <v>44179</v>
      </c>
      <c r="E58" s="4" t="s">
        <v>105</v>
      </c>
      <c r="F58" s="4">
        <v>1575</v>
      </c>
      <c r="G58" s="1" t="s">
        <v>106</v>
      </c>
      <c r="H58" s="2" t="str">
        <f t="shared" si="9"/>
        <v xml:space="preserve">Worcester Wheels </v>
      </c>
      <c r="I58" s="2" t="str">
        <f t="shared" si="6"/>
        <v>O</v>
      </c>
      <c r="J58" s="2" t="str">
        <f t="shared" si="7"/>
        <v>Community Services</v>
      </c>
      <c r="K58" s="2">
        <v>0</v>
      </c>
      <c r="L58" s="2" t="str">
        <f>"Worcester Wheels 8th grant payment"</f>
        <v>Worcester Wheels 8th grant payment</v>
      </c>
    </row>
    <row r="59" spans="1:12" ht="15" hidden="1" customHeight="1" x14ac:dyDescent="0.25">
      <c r="A59" s="1" t="s">
        <v>12</v>
      </c>
      <c r="B59" s="1" t="s">
        <v>13</v>
      </c>
      <c r="C59" s="2" t="str">
        <f t="shared" si="8"/>
        <v>WF40/3901</v>
      </c>
      <c r="D59" s="3">
        <v>44179</v>
      </c>
      <c r="E59" s="4" t="s">
        <v>105</v>
      </c>
      <c r="F59" s="4">
        <v>1575</v>
      </c>
      <c r="G59" s="1" t="s">
        <v>106</v>
      </c>
      <c r="H59" s="2" t="str">
        <f t="shared" si="9"/>
        <v xml:space="preserve">Worcester Wheels </v>
      </c>
      <c r="I59" s="2" t="str">
        <f t="shared" si="6"/>
        <v>O</v>
      </c>
      <c r="J59" s="2" t="str">
        <f t="shared" si="7"/>
        <v>Community Services</v>
      </c>
      <c r="K59" s="2">
        <v>0</v>
      </c>
      <c r="L59" s="2" t="str">
        <f>"Worcester Wheels 9th grant payment"</f>
        <v>Worcester Wheels 9th grant payment</v>
      </c>
    </row>
    <row r="60" spans="1:12" ht="15" hidden="1" customHeight="1" x14ac:dyDescent="0.25">
      <c r="A60" s="1" t="s">
        <v>12</v>
      </c>
      <c r="B60" s="1" t="s">
        <v>13</v>
      </c>
      <c r="C60" s="2" t="str">
        <f t="shared" si="8"/>
        <v>WF40/3901</v>
      </c>
      <c r="D60" s="3">
        <v>44251</v>
      </c>
      <c r="E60" s="4" t="s">
        <v>105</v>
      </c>
      <c r="F60" s="4">
        <v>1575</v>
      </c>
      <c r="G60" s="1" t="s">
        <v>106</v>
      </c>
      <c r="H60" s="2" t="str">
        <f t="shared" si="9"/>
        <v xml:space="preserve">Worcester Wheels </v>
      </c>
      <c r="I60" s="2" t="str">
        <f t="shared" si="6"/>
        <v>O</v>
      </c>
      <c r="J60" s="2" t="str">
        <f t="shared" si="7"/>
        <v>Community Services</v>
      </c>
      <c r="K60" s="2">
        <v>0</v>
      </c>
      <c r="L60" s="2" t="str">
        <f>"Worcester Wheels Annual Grant 10th payment of 13"</f>
        <v>Worcester Wheels Annual Grant 10th payment of 13</v>
      </c>
    </row>
    <row r="61" spans="1:12" ht="15" hidden="1" customHeight="1" x14ac:dyDescent="0.25">
      <c r="A61" s="1" t="s">
        <v>12</v>
      </c>
      <c r="B61" s="1" t="s">
        <v>13</v>
      </c>
      <c r="C61" s="2" t="str">
        <f t="shared" si="8"/>
        <v>WF40/3901</v>
      </c>
      <c r="D61" s="3">
        <v>44257</v>
      </c>
      <c r="E61" s="4" t="s">
        <v>105</v>
      </c>
      <c r="F61" s="4">
        <v>1575</v>
      </c>
      <c r="G61" s="1" t="s">
        <v>106</v>
      </c>
      <c r="H61" s="2" t="str">
        <f t="shared" si="9"/>
        <v xml:space="preserve">Worcester Wheels </v>
      </c>
      <c r="I61" s="2" t="str">
        <f t="shared" si="6"/>
        <v>O</v>
      </c>
      <c r="J61" s="2" t="str">
        <f t="shared" si="7"/>
        <v>Community Services</v>
      </c>
      <c r="K61" s="2">
        <v>0</v>
      </c>
      <c r="L61" s="2" t="str">
        <f>"Worcester Wheels - 11th payment of 12 annual grant"</f>
        <v>Worcester Wheels - 11th payment of 12 annual grant</v>
      </c>
    </row>
    <row r="62" spans="1:12" ht="15" hidden="1" customHeight="1" x14ac:dyDescent="0.25">
      <c r="A62" s="1" t="s">
        <v>12</v>
      </c>
      <c r="B62" s="1" t="s">
        <v>13</v>
      </c>
      <c r="C62" s="2" t="str">
        <f t="shared" si="8"/>
        <v>WF40/3901</v>
      </c>
      <c r="D62" s="3">
        <v>44257</v>
      </c>
      <c r="E62" s="4" t="s">
        <v>105</v>
      </c>
      <c r="F62" s="4">
        <v>1575</v>
      </c>
      <c r="G62" s="1" t="s">
        <v>106</v>
      </c>
      <c r="H62" s="2" t="str">
        <f t="shared" si="9"/>
        <v xml:space="preserve">Worcester Wheels </v>
      </c>
      <c r="I62" s="2" t="str">
        <f t="shared" si="6"/>
        <v>O</v>
      </c>
      <c r="J62" s="2" t="str">
        <f t="shared" si="7"/>
        <v>Community Services</v>
      </c>
      <c r="K62" s="2">
        <v>0</v>
      </c>
      <c r="L62" s="2" t="str">
        <f>"Worcester Wheels - 12th payment of 12 annual grant"</f>
        <v>Worcester Wheels - 12th payment of 12 annual grant</v>
      </c>
    </row>
    <row r="63" spans="1:12" ht="15" hidden="1" customHeight="1" x14ac:dyDescent="0.25">
      <c r="A63" s="1" t="s">
        <v>12</v>
      </c>
      <c r="B63" s="1" t="s">
        <v>13</v>
      </c>
      <c r="C63" s="2" t="str">
        <f>"WL75/3901/3752"</f>
        <v>WL75/3901/3752</v>
      </c>
      <c r="D63" s="3">
        <v>44273</v>
      </c>
      <c r="E63" s="4" t="s">
        <v>105</v>
      </c>
      <c r="F63" s="4">
        <v>5000</v>
      </c>
      <c r="G63" s="1" t="s">
        <v>106</v>
      </c>
      <c r="H63" s="2" t="str">
        <f>"Worcestershire Pride"</f>
        <v>Worcestershire Pride</v>
      </c>
      <c r="I63" s="2" t="str">
        <f t="shared" si="6"/>
        <v>O</v>
      </c>
      <c r="J63" s="2" t="str">
        <f t="shared" si="7"/>
        <v>Community Services</v>
      </c>
      <c r="K63" s="2">
        <v>0</v>
      </c>
      <c r="L63" s="2" t="str">
        <f>"Worcestershire Pride Event 2021"</f>
        <v>Worcestershire Pride Event 2021</v>
      </c>
    </row>
    <row r="64" spans="1:12" ht="15" hidden="1" customHeight="1" x14ac:dyDescent="0.25">
      <c r="A64" s="1" t="s">
        <v>12</v>
      </c>
      <c r="B64" s="1" t="s">
        <v>13</v>
      </c>
      <c r="C64" s="2" t="str">
        <f>"WL75/3901"</f>
        <v>WL75/3901</v>
      </c>
      <c r="D64" s="3">
        <v>44214</v>
      </c>
      <c r="E64" s="4" t="s">
        <v>105</v>
      </c>
      <c r="F64" s="4">
        <v>3000</v>
      </c>
      <c r="G64" s="1" t="s">
        <v>106</v>
      </c>
      <c r="H64" s="2" t="str">
        <f>"Wyre Forest Nightstop"</f>
        <v>Wyre Forest Nightstop</v>
      </c>
      <c r="I64" s="2" t="str">
        <f t="shared" si="6"/>
        <v>O</v>
      </c>
      <c r="J64" s="2" t="str">
        <f>"Parking and Enforcement"</f>
        <v>Parking and Enforcement</v>
      </c>
      <c r="K64" s="2">
        <v>0</v>
      </c>
      <c r="L64" s="2" t="str">
        <f>"COVID-19 Health &amp; Hardship Award Project - Wyre Forest Nightstop &amp; Mediation Scheme"</f>
        <v>COVID-19 Health &amp; Hardship Award Project - Wyre Forest Nightstop &amp; Mediation Scheme</v>
      </c>
    </row>
    <row r="65" spans="1:12" ht="15" hidden="1" customHeight="1" x14ac:dyDescent="0.25">
      <c r="A65" s="1" t="s">
        <v>12</v>
      </c>
      <c r="B65" s="1" t="s">
        <v>13</v>
      </c>
      <c r="C65" s="2" t="str">
        <f>"WL75/3901"</f>
        <v>WL75/3901</v>
      </c>
      <c r="D65" s="3">
        <v>44201</v>
      </c>
      <c r="E65" s="4" t="s">
        <v>105</v>
      </c>
      <c r="F65" s="4">
        <v>1567</v>
      </c>
      <c r="G65" s="1" t="s">
        <v>106</v>
      </c>
      <c r="H65" s="2" t="str">
        <f>"Yellow Scarf CIC"</f>
        <v>Yellow Scarf CIC</v>
      </c>
      <c r="I65" s="2" t="str">
        <f t="shared" si="6"/>
        <v>O</v>
      </c>
      <c r="J65" s="2" t="str">
        <f>"Parking and Enforcement"</f>
        <v>Parking and Enforcement</v>
      </c>
      <c r="K65" s="2">
        <v>0</v>
      </c>
      <c r="L65" s="2" t="str">
        <f>"COVID-19 Health &amp; Hardship Grant Project - Community Relief Fund"</f>
        <v>COVID-19 Health &amp; Hardship Grant Project - Community Relief Fund</v>
      </c>
    </row>
    <row r="66" spans="1:12" ht="15" hidden="1" customHeight="1" x14ac:dyDescent="0.25">
      <c r="A66" s="2"/>
      <c r="B66" s="3"/>
      <c r="C66" s="3"/>
      <c r="D66" s="4"/>
      <c r="E66" s="4"/>
      <c r="F66" s="2"/>
      <c r="H66" s="2"/>
      <c r="J66" s="2"/>
      <c r="K66" s="2"/>
      <c r="L66" s="2"/>
    </row>
    <row r="67" spans="1:12" ht="15" hidden="1" customHeight="1" x14ac:dyDescent="0.25">
      <c r="A67" s="2"/>
      <c r="B67" s="3"/>
      <c r="C67" s="3"/>
      <c r="D67" s="4"/>
      <c r="E67" s="4"/>
      <c r="F67" s="2"/>
      <c r="H67" s="2"/>
      <c r="J67" s="2"/>
      <c r="K67" s="2"/>
      <c r="L67" s="2"/>
    </row>
    <row r="68" spans="1:12" ht="15" hidden="1" customHeight="1" x14ac:dyDescent="0.25">
      <c r="A68" s="2"/>
      <c r="B68" s="3"/>
      <c r="C68" s="3"/>
      <c r="D68" s="4"/>
      <c r="E68" s="4"/>
      <c r="F68" s="2"/>
      <c r="H68" s="2"/>
      <c r="J68" s="2"/>
      <c r="K68" s="2"/>
      <c r="L68" s="2"/>
    </row>
    <row r="69" spans="1:12" ht="15" hidden="1" customHeight="1" x14ac:dyDescent="0.25">
      <c r="A69" s="2"/>
      <c r="B69" s="3"/>
      <c r="C69" s="3"/>
      <c r="D69" s="4"/>
      <c r="E69" s="4"/>
      <c r="F69" s="2"/>
      <c r="H69" s="2"/>
      <c r="J69" s="2"/>
      <c r="K69" s="2"/>
      <c r="L69" s="2"/>
    </row>
    <row r="70" spans="1:12" ht="15" hidden="1" customHeight="1" x14ac:dyDescent="0.25">
      <c r="A70" s="2"/>
      <c r="B70" s="3"/>
      <c r="C70" s="3"/>
      <c r="D70" s="4"/>
      <c r="E70" s="4"/>
      <c r="F70" s="2"/>
      <c r="H70" s="2"/>
      <c r="J70" s="2"/>
    </row>
    <row r="71" spans="1:12" ht="15" hidden="1" customHeight="1" x14ac:dyDescent="0.25">
      <c r="A71" s="2"/>
      <c r="B71" s="3"/>
      <c r="C71" s="3"/>
      <c r="D71" s="4"/>
      <c r="E71" s="4"/>
      <c r="F71" s="2"/>
      <c r="G71" s="2"/>
      <c r="H71" s="2"/>
      <c r="J71" s="2"/>
      <c r="K71" s="2"/>
    </row>
    <row r="72" spans="1:12" ht="15" hidden="1" customHeight="1" x14ac:dyDescent="0.25">
      <c r="A72" s="2"/>
      <c r="B72" s="3"/>
      <c r="C72" s="3"/>
      <c r="D72" s="4"/>
      <c r="E72" s="4"/>
      <c r="F72" s="2"/>
      <c r="G72" s="2"/>
      <c r="H72" s="2"/>
      <c r="J72" s="2"/>
      <c r="K72" s="2"/>
    </row>
    <row r="73" spans="1:12" ht="15" hidden="1" customHeight="1" x14ac:dyDescent="0.25">
      <c r="A73" s="2"/>
      <c r="B73" s="3"/>
      <c r="C73" s="3"/>
      <c r="D73" s="4"/>
      <c r="E73" s="4"/>
      <c r="F73" s="2"/>
      <c r="G73" s="2"/>
      <c r="H73" s="2"/>
      <c r="J73" s="2"/>
      <c r="K73" s="2"/>
    </row>
    <row r="77" spans="1:12" ht="14" thickBot="1" x14ac:dyDescent="0.3">
      <c r="F77" s="6">
        <f>SUM(F2:F76)</f>
        <v>451071.08999999997</v>
      </c>
    </row>
    <row r="78" spans="1:12" ht="14" thickTop="1" x14ac:dyDescent="0.25"/>
  </sheetData>
  <autoFilter ref="B1:L73" xr:uid="{00000000-0009-0000-0000-000000000000}">
    <filterColumn colId="6">
      <filters>
        <filter val="Disability Sport Worcester"/>
      </filters>
    </filterColumn>
    <sortState xmlns:xlrd2="http://schemas.microsoft.com/office/spreadsheetml/2017/richdata2" ref="B2:L73">
      <sortCondition ref="H1:H73"/>
    </sortState>
  </autoFilter>
  <phoneticPr fontId="18" type="noConversion"/>
  <hyperlinks>
    <hyperlink ref="B51" r:id="rId1" xr:uid="{BE55E484-D02D-44CA-B160-3FCC28AC00F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ABBA7-DA95-49D7-9D78-97CD3C5B13C5}">
  <dimension ref="A1:L148"/>
  <sheetViews>
    <sheetView topLeftCell="B1" zoomScaleNormal="100" workbookViewId="0">
      <selection activeCell="G10" sqref="G10"/>
    </sheetView>
  </sheetViews>
  <sheetFormatPr defaultColWidth="9.1796875" defaultRowHeight="15" x14ac:dyDescent="0.3"/>
  <cols>
    <col min="1" max="1" width="51.54296875" style="18" bestFit="1" customWidth="1"/>
    <col min="2" max="2" width="77.81640625" style="18" bestFit="1" customWidth="1"/>
    <col min="3" max="3" width="21.7265625" style="18" bestFit="1" customWidth="1"/>
    <col min="4" max="4" width="16.26953125" style="18" bestFit="1" customWidth="1"/>
    <col min="5" max="5" width="13.81640625" style="18" bestFit="1" customWidth="1"/>
    <col min="6" max="6" width="16" style="18" bestFit="1" customWidth="1"/>
    <col min="7" max="7" width="33.54296875" style="18" bestFit="1" customWidth="1"/>
    <col min="8" max="8" width="70.54296875" style="18" bestFit="1" customWidth="1"/>
    <col min="9" max="9" width="39" style="18" bestFit="1" customWidth="1"/>
    <col min="10" max="10" width="25.26953125" style="18" bestFit="1" customWidth="1"/>
    <col min="11" max="11" width="34" style="18" bestFit="1" customWidth="1"/>
    <col min="12" max="12" width="129.54296875" style="18" bestFit="1" customWidth="1"/>
    <col min="13" max="16384" width="9.1796875" style="18"/>
  </cols>
  <sheetData>
    <row r="1" spans="1:12" ht="15" customHeight="1" x14ac:dyDescent="0.3">
      <c r="A1" s="16" t="s">
        <v>0</v>
      </c>
      <c r="B1" s="16" t="s">
        <v>1</v>
      </c>
      <c r="C1" s="17" t="s">
        <v>2</v>
      </c>
      <c r="D1" s="17" t="s">
        <v>3</v>
      </c>
      <c r="E1" s="17" t="s">
        <v>4</v>
      </c>
      <c r="F1" s="17" t="s">
        <v>5</v>
      </c>
      <c r="G1" s="17" t="s">
        <v>6</v>
      </c>
      <c r="H1" s="17" t="s">
        <v>7</v>
      </c>
      <c r="I1" s="17" t="s">
        <v>8</v>
      </c>
      <c r="J1" s="17" t="s">
        <v>9</v>
      </c>
      <c r="K1" s="17" t="s">
        <v>10</v>
      </c>
      <c r="L1" s="17" t="s">
        <v>11</v>
      </c>
    </row>
    <row r="2" spans="1:12" x14ac:dyDescent="0.3">
      <c r="A2" s="19" t="s">
        <v>12</v>
      </c>
      <c r="B2" s="19" t="s">
        <v>13</v>
      </c>
      <c r="C2" s="19" t="s">
        <v>118</v>
      </c>
      <c r="D2" s="20">
        <v>44357</v>
      </c>
      <c r="E2" s="19" t="s">
        <v>119</v>
      </c>
      <c r="F2" s="21">
        <v>8000</v>
      </c>
      <c r="G2" s="19" t="s">
        <v>106</v>
      </c>
      <c r="H2" s="19" t="s">
        <v>120</v>
      </c>
      <c r="I2" s="19" t="s">
        <v>111</v>
      </c>
      <c r="J2" s="19" t="s">
        <v>121</v>
      </c>
      <c r="K2" s="19">
        <v>0</v>
      </c>
      <c r="L2" s="19" t="s">
        <v>122</v>
      </c>
    </row>
    <row r="3" spans="1:12" x14ac:dyDescent="0.3">
      <c r="A3" s="19" t="s">
        <v>12</v>
      </c>
      <c r="B3" s="19" t="s">
        <v>13</v>
      </c>
      <c r="C3" s="19" t="s">
        <v>118</v>
      </c>
      <c r="D3" s="20">
        <v>44364</v>
      </c>
      <c r="E3" s="19" t="s">
        <v>119</v>
      </c>
      <c r="F3" s="21">
        <v>5000</v>
      </c>
      <c r="G3" s="19" t="s">
        <v>106</v>
      </c>
      <c r="H3" s="19" t="s">
        <v>123</v>
      </c>
      <c r="I3" s="19" t="s">
        <v>111</v>
      </c>
      <c r="J3" s="19" t="s">
        <v>121</v>
      </c>
      <c r="K3" s="19">
        <v>0</v>
      </c>
      <c r="L3" s="19" t="s">
        <v>124</v>
      </c>
    </row>
    <row r="4" spans="1:12" x14ac:dyDescent="0.3">
      <c r="A4" s="19" t="s">
        <v>12</v>
      </c>
      <c r="B4" s="19" t="s">
        <v>13</v>
      </c>
      <c r="C4" s="19" t="s">
        <v>118</v>
      </c>
      <c r="D4" s="20">
        <v>44417</v>
      </c>
      <c r="E4" s="19" t="s">
        <v>119</v>
      </c>
      <c r="F4" s="21">
        <v>5800</v>
      </c>
      <c r="G4" s="19" t="s">
        <v>106</v>
      </c>
      <c r="H4" s="19" t="s">
        <v>125</v>
      </c>
      <c r="I4" s="19" t="s">
        <v>111</v>
      </c>
      <c r="J4" s="19" t="s">
        <v>121</v>
      </c>
      <c r="K4" s="19">
        <v>0</v>
      </c>
      <c r="L4" s="19" t="s">
        <v>126</v>
      </c>
    </row>
    <row r="5" spans="1:12" x14ac:dyDescent="0.3">
      <c r="A5" s="19" t="s">
        <v>12</v>
      </c>
      <c r="B5" s="19" t="s">
        <v>13</v>
      </c>
      <c r="C5" s="19" t="s">
        <v>118</v>
      </c>
      <c r="D5" s="20">
        <v>44357</v>
      </c>
      <c r="E5" s="19" t="s">
        <v>119</v>
      </c>
      <c r="F5" s="21">
        <v>2500</v>
      </c>
      <c r="G5" s="19" t="s">
        <v>106</v>
      </c>
      <c r="H5" s="19" t="s">
        <v>104</v>
      </c>
      <c r="I5" s="19" t="s">
        <v>111</v>
      </c>
      <c r="J5" s="19" t="s">
        <v>121</v>
      </c>
      <c r="K5" s="19">
        <v>0</v>
      </c>
      <c r="L5" s="19" t="s">
        <v>127</v>
      </c>
    </row>
    <row r="6" spans="1:12" x14ac:dyDescent="0.3">
      <c r="A6" s="19" t="s">
        <v>12</v>
      </c>
      <c r="B6" s="19" t="s">
        <v>13</v>
      </c>
      <c r="C6" s="19" t="s">
        <v>118</v>
      </c>
      <c r="D6" s="20">
        <v>44390</v>
      </c>
      <c r="E6" s="19" t="s">
        <v>119</v>
      </c>
      <c r="F6" s="21">
        <v>2000</v>
      </c>
      <c r="G6" s="19" t="s">
        <v>106</v>
      </c>
      <c r="H6" s="19" t="s">
        <v>128</v>
      </c>
      <c r="I6" s="19" t="s">
        <v>111</v>
      </c>
      <c r="J6" s="19" t="s">
        <v>121</v>
      </c>
      <c r="K6" s="19">
        <v>0</v>
      </c>
      <c r="L6" s="19" t="s">
        <v>129</v>
      </c>
    </row>
    <row r="7" spans="1:12" x14ac:dyDescent="0.3">
      <c r="A7" s="19" t="s">
        <v>12</v>
      </c>
      <c r="B7" s="19" t="s">
        <v>13</v>
      </c>
      <c r="C7" s="19" t="s">
        <v>118</v>
      </c>
      <c r="D7" s="20">
        <v>44397</v>
      </c>
      <c r="E7" s="19" t="s">
        <v>119</v>
      </c>
      <c r="F7" s="21">
        <v>2000</v>
      </c>
      <c r="G7" s="19" t="s">
        <v>106</v>
      </c>
      <c r="H7" s="19" t="s">
        <v>130</v>
      </c>
      <c r="I7" s="19" t="s">
        <v>111</v>
      </c>
      <c r="J7" s="19" t="s">
        <v>121</v>
      </c>
      <c r="K7" s="19">
        <v>0</v>
      </c>
      <c r="L7" s="19" t="s">
        <v>131</v>
      </c>
    </row>
    <row r="8" spans="1:12" x14ac:dyDescent="0.3">
      <c r="A8" s="19" t="s">
        <v>12</v>
      </c>
      <c r="B8" s="19" t="s">
        <v>13</v>
      </c>
      <c r="C8" s="19" t="s">
        <v>118</v>
      </c>
      <c r="D8" s="20">
        <v>44390</v>
      </c>
      <c r="E8" s="19" t="s">
        <v>119</v>
      </c>
      <c r="F8" s="21">
        <v>5000</v>
      </c>
      <c r="G8" s="19" t="s">
        <v>106</v>
      </c>
      <c r="H8" s="19" t="s">
        <v>132</v>
      </c>
      <c r="I8" s="19" t="s">
        <v>111</v>
      </c>
      <c r="J8" s="19" t="s">
        <v>121</v>
      </c>
      <c r="K8" s="19">
        <v>0</v>
      </c>
      <c r="L8" s="19" t="s">
        <v>133</v>
      </c>
    </row>
    <row r="9" spans="1:12" x14ac:dyDescent="0.3">
      <c r="A9" s="19" t="s">
        <v>12</v>
      </c>
      <c r="B9" s="19" t="s">
        <v>13</v>
      </c>
      <c r="C9" s="19" t="s">
        <v>118</v>
      </c>
      <c r="D9" s="20">
        <v>44397</v>
      </c>
      <c r="E9" s="19" t="s">
        <v>119</v>
      </c>
      <c r="F9" s="21">
        <v>5000</v>
      </c>
      <c r="G9" s="19" t="s">
        <v>106</v>
      </c>
      <c r="H9" s="19" t="s">
        <v>134</v>
      </c>
      <c r="I9" s="19" t="s">
        <v>111</v>
      </c>
      <c r="J9" s="19" t="s">
        <v>121</v>
      </c>
      <c r="K9" s="19">
        <v>0</v>
      </c>
      <c r="L9" s="19" t="s">
        <v>135</v>
      </c>
    </row>
    <row r="10" spans="1:12" x14ac:dyDescent="0.3">
      <c r="A10" s="19" t="s">
        <v>12</v>
      </c>
      <c r="B10" s="19" t="s">
        <v>13</v>
      </c>
      <c r="C10" s="19" t="s">
        <v>118</v>
      </c>
      <c r="D10" s="20">
        <v>44410</v>
      </c>
      <c r="E10" s="19" t="s">
        <v>119</v>
      </c>
      <c r="F10" s="21">
        <v>1000</v>
      </c>
      <c r="G10" s="19" t="s">
        <v>106</v>
      </c>
      <c r="H10" s="19" t="s">
        <v>136</v>
      </c>
      <c r="I10" s="19" t="s">
        <v>111</v>
      </c>
      <c r="J10" s="19" t="s">
        <v>121</v>
      </c>
      <c r="K10" s="19">
        <v>0</v>
      </c>
      <c r="L10" s="19" t="s">
        <v>137</v>
      </c>
    </row>
    <row r="11" spans="1:12" x14ac:dyDescent="0.3">
      <c r="A11" s="19" t="s">
        <v>12</v>
      </c>
      <c r="B11" s="19" t="s">
        <v>13</v>
      </c>
      <c r="C11" s="19" t="s">
        <v>118</v>
      </c>
      <c r="D11" s="20">
        <v>44410</v>
      </c>
      <c r="E11" s="19" t="s">
        <v>119</v>
      </c>
      <c r="F11" s="21">
        <v>2000</v>
      </c>
      <c r="G11" s="19" t="s">
        <v>106</v>
      </c>
      <c r="H11" s="19" t="s">
        <v>138</v>
      </c>
      <c r="I11" s="19" t="s">
        <v>111</v>
      </c>
      <c r="J11" s="19" t="s">
        <v>121</v>
      </c>
      <c r="K11" s="19">
        <v>0</v>
      </c>
      <c r="L11" s="19" t="s">
        <v>139</v>
      </c>
    </row>
    <row r="12" spans="1:12" x14ac:dyDescent="0.3">
      <c r="A12" s="19" t="s">
        <v>12</v>
      </c>
      <c r="B12" s="19" t="s">
        <v>13</v>
      </c>
      <c r="C12" s="19" t="s">
        <v>118</v>
      </c>
      <c r="D12" s="20">
        <v>44468</v>
      </c>
      <c r="E12" s="19" t="s">
        <v>119</v>
      </c>
      <c r="F12" s="21">
        <v>500</v>
      </c>
      <c r="G12" s="19" t="s">
        <v>106</v>
      </c>
      <c r="H12" s="19" t="s">
        <v>140</v>
      </c>
      <c r="I12" s="19" t="s">
        <v>111</v>
      </c>
      <c r="J12" s="19" t="s">
        <v>121</v>
      </c>
      <c r="K12" s="19">
        <v>0</v>
      </c>
      <c r="L12" s="19" t="s">
        <v>141</v>
      </c>
    </row>
    <row r="13" spans="1:12" x14ac:dyDescent="0.3">
      <c r="A13" s="19" t="s">
        <v>12</v>
      </c>
      <c r="B13" s="19" t="s">
        <v>13</v>
      </c>
      <c r="C13" s="19" t="s">
        <v>118</v>
      </c>
      <c r="D13" s="20">
        <v>44491</v>
      </c>
      <c r="E13" s="19" t="s">
        <v>119</v>
      </c>
      <c r="F13" s="21">
        <v>1999</v>
      </c>
      <c r="G13" s="19" t="s">
        <v>106</v>
      </c>
      <c r="H13" s="19" t="s">
        <v>142</v>
      </c>
      <c r="I13" s="19" t="s">
        <v>111</v>
      </c>
      <c r="J13" s="19" t="s">
        <v>121</v>
      </c>
      <c r="K13" s="19">
        <v>0</v>
      </c>
      <c r="L13" s="19" t="s">
        <v>143</v>
      </c>
    </row>
    <row r="14" spans="1:12" x14ac:dyDescent="0.3">
      <c r="A14" s="19" t="s">
        <v>12</v>
      </c>
      <c r="B14" s="19" t="s">
        <v>13</v>
      </c>
      <c r="C14" s="19" t="s">
        <v>118</v>
      </c>
      <c r="D14" s="20">
        <v>44511</v>
      </c>
      <c r="E14" s="19" t="s">
        <v>119</v>
      </c>
      <c r="F14" s="21">
        <v>2250</v>
      </c>
      <c r="G14" s="19" t="s">
        <v>106</v>
      </c>
      <c r="H14" s="19" t="s">
        <v>144</v>
      </c>
      <c r="I14" s="19" t="s">
        <v>111</v>
      </c>
      <c r="J14" s="19" t="s">
        <v>121</v>
      </c>
      <c r="K14" s="19">
        <v>0</v>
      </c>
      <c r="L14" s="19" t="s">
        <v>145</v>
      </c>
    </row>
    <row r="15" spans="1:12" x14ac:dyDescent="0.3">
      <c r="A15" s="19" t="s">
        <v>12</v>
      </c>
      <c r="B15" s="19" t="s">
        <v>13</v>
      </c>
      <c r="C15" s="19" t="s">
        <v>118</v>
      </c>
      <c r="D15" s="20">
        <v>44490</v>
      </c>
      <c r="E15" s="19" t="s">
        <v>119</v>
      </c>
      <c r="F15" s="21">
        <v>2000</v>
      </c>
      <c r="G15" s="19" t="s">
        <v>106</v>
      </c>
      <c r="H15" s="19" t="s">
        <v>146</v>
      </c>
      <c r="I15" s="19" t="s">
        <v>111</v>
      </c>
      <c r="J15" s="19" t="s">
        <v>121</v>
      </c>
      <c r="K15" s="19">
        <v>0</v>
      </c>
      <c r="L15" s="19" t="s">
        <v>147</v>
      </c>
    </row>
    <row r="16" spans="1:12" x14ac:dyDescent="0.3">
      <c r="A16" s="19" t="s">
        <v>12</v>
      </c>
      <c r="B16" s="19" t="s">
        <v>13</v>
      </c>
      <c r="C16" s="19" t="s">
        <v>118</v>
      </c>
      <c r="D16" s="20">
        <v>44482</v>
      </c>
      <c r="E16" s="19" t="s">
        <v>119</v>
      </c>
      <c r="F16" s="21">
        <v>5000</v>
      </c>
      <c r="G16" s="19" t="s">
        <v>106</v>
      </c>
      <c r="H16" s="19" t="s">
        <v>148</v>
      </c>
      <c r="I16" s="19" t="s">
        <v>111</v>
      </c>
      <c r="J16" s="19" t="s">
        <v>121</v>
      </c>
      <c r="K16" s="19">
        <v>0</v>
      </c>
      <c r="L16" s="19" t="s">
        <v>149</v>
      </c>
    </row>
    <row r="17" spans="1:12" x14ac:dyDescent="0.3">
      <c r="A17" s="19" t="s">
        <v>12</v>
      </c>
      <c r="B17" s="19" t="s">
        <v>13</v>
      </c>
      <c r="C17" s="19" t="s">
        <v>118</v>
      </c>
      <c r="D17" s="20">
        <v>44501</v>
      </c>
      <c r="E17" s="19" t="s">
        <v>119</v>
      </c>
      <c r="F17" s="21">
        <v>2000</v>
      </c>
      <c r="G17" s="19" t="s">
        <v>106</v>
      </c>
      <c r="H17" s="19" t="s">
        <v>150</v>
      </c>
      <c r="I17" s="19" t="s">
        <v>111</v>
      </c>
      <c r="J17" s="19" t="s">
        <v>121</v>
      </c>
      <c r="K17" s="19">
        <v>0</v>
      </c>
      <c r="L17" s="19" t="s">
        <v>151</v>
      </c>
    </row>
    <row r="18" spans="1:12" x14ac:dyDescent="0.3">
      <c r="A18" s="19" t="s">
        <v>12</v>
      </c>
      <c r="B18" s="19" t="s">
        <v>13</v>
      </c>
      <c r="C18" s="19" t="s">
        <v>118</v>
      </c>
      <c r="D18" s="20">
        <v>44503</v>
      </c>
      <c r="E18" s="19" t="s">
        <v>119</v>
      </c>
      <c r="F18" s="21">
        <v>850</v>
      </c>
      <c r="G18" s="19" t="s">
        <v>106</v>
      </c>
      <c r="H18" s="19" t="s">
        <v>152</v>
      </c>
      <c r="I18" s="19" t="s">
        <v>111</v>
      </c>
      <c r="J18" s="19" t="s">
        <v>121</v>
      </c>
      <c r="K18" s="19">
        <v>0</v>
      </c>
      <c r="L18" s="19" t="s">
        <v>153</v>
      </c>
    </row>
    <row r="19" spans="1:12" x14ac:dyDescent="0.3">
      <c r="A19" s="19" t="s">
        <v>12</v>
      </c>
      <c r="B19" s="19" t="s">
        <v>13</v>
      </c>
      <c r="C19" s="19" t="s">
        <v>118</v>
      </c>
      <c r="D19" s="20">
        <v>44595</v>
      </c>
      <c r="E19" s="19" t="s">
        <v>119</v>
      </c>
      <c r="F19" s="21">
        <v>1500</v>
      </c>
      <c r="G19" s="19" t="s">
        <v>106</v>
      </c>
      <c r="H19" s="19" t="s">
        <v>154</v>
      </c>
      <c r="I19" s="19" t="s">
        <v>111</v>
      </c>
      <c r="J19" s="19" t="s">
        <v>121</v>
      </c>
      <c r="K19" s="19">
        <v>0</v>
      </c>
      <c r="L19" s="19" t="s">
        <v>155</v>
      </c>
    </row>
    <row r="20" spans="1:12" x14ac:dyDescent="0.3">
      <c r="A20" s="19" t="s">
        <v>12</v>
      </c>
      <c r="B20" s="19" t="s">
        <v>13</v>
      </c>
      <c r="C20" s="19" t="s">
        <v>118</v>
      </c>
      <c r="D20" s="20">
        <v>44532</v>
      </c>
      <c r="E20" s="19" t="s">
        <v>119</v>
      </c>
      <c r="F20" s="21">
        <v>2600</v>
      </c>
      <c r="G20" s="19" t="s">
        <v>106</v>
      </c>
      <c r="H20" s="19" t="s">
        <v>156</v>
      </c>
      <c r="I20" s="19" t="s">
        <v>111</v>
      </c>
      <c r="J20" s="19" t="s">
        <v>121</v>
      </c>
      <c r="K20" s="19">
        <v>0</v>
      </c>
      <c r="L20" s="19" t="s">
        <v>157</v>
      </c>
    </row>
    <row r="21" spans="1:12" x14ac:dyDescent="0.3">
      <c r="A21" s="19" t="s">
        <v>12</v>
      </c>
      <c r="B21" s="19" t="s">
        <v>13</v>
      </c>
      <c r="C21" s="19" t="s">
        <v>118</v>
      </c>
      <c r="D21" s="20">
        <v>44525</v>
      </c>
      <c r="E21" s="19" t="s">
        <v>119</v>
      </c>
      <c r="F21" s="21">
        <v>200</v>
      </c>
      <c r="G21" s="19" t="s">
        <v>106</v>
      </c>
      <c r="H21" s="19" t="s">
        <v>158</v>
      </c>
      <c r="I21" s="19" t="s">
        <v>111</v>
      </c>
      <c r="J21" s="19" t="s">
        <v>121</v>
      </c>
      <c r="K21" s="19">
        <v>0</v>
      </c>
      <c r="L21" s="19" t="s">
        <v>159</v>
      </c>
    </row>
    <row r="22" spans="1:12" x14ac:dyDescent="0.3">
      <c r="A22" s="19" t="s">
        <v>12</v>
      </c>
      <c r="B22" s="19" t="s">
        <v>13</v>
      </c>
      <c r="C22" s="19" t="s">
        <v>160</v>
      </c>
      <c r="D22" s="20">
        <v>44530</v>
      </c>
      <c r="E22" s="19" t="s">
        <v>119</v>
      </c>
      <c r="F22" s="21">
        <v>4175</v>
      </c>
      <c r="G22" s="19" t="s">
        <v>106</v>
      </c>
      <c r="H22" s="19" t="s">
        <v>161</v>
      </c>
      <c r="I22" s="19" t="s">
        <v>111</v>
      </c>
      <c r="J22" s="19" t="s">
        <v>121</v>
      </c>
      <c r="K22" s="19">
        <v>0</v>
      </c>
      <c r="L22" s="19" t="s">
        <v>162</v>
      </c>
    </row>
    <row r="23" spans="1:12" x14ac:dyDescent="0.3">
      <c r="A23" s="19" t="s">
        <v>12</v>
      </c>
      <c r="B23" s="19" t="s">
        <v>13</v>
      </c>
      <c r="C23" s="19" t="s">
        <v>118</v>
      </c>
      <c r="D23" s="20">
        <v>44532</v>
      </c>
      <c r="E23" s="19" t="s">
        <v>119</v>
      </c>
      <c r="F23" s="21">
        <v>150</v>
      </c>
      <c r="G23" s="19" t="s">
        <v>106</v>
      </c>
      <c r="H23" s="19" t="s">
        <v>163</v>
      </c>
      <c r="I23" s="19" t="s">
        <v>111</v>
      </c>
      <c r="J23" s="19" t="s">
        <v>121</v>
      </c>
      <c r="K23" s="19">
        <v>0</v>
      </c>
      <c r="L23" s="19" t="s">
        <v>164</v>
      </c>
    </row>
    <row r="24" spans="1:12" x14ac:dyDescent="0.3">
      <c r="A24" s="19" t="s">
        <v>12</v>
      </c>
      <c r="B24" s="19" t="s">
        <v>13</v>
      </c>
      <c r="C24" s="19" t="s">
        <v>118</v>
      </c>
      <c r="D24" s="20">
        <v>44530</v>
      </c>
      <c r="E24" s="19" t="s">
        <v>119</v>
      </c>
      <c r="F24" s="21">
        <v>750</v>
      </c>
      <c r="G24" s="19" t="s">
        <v>106</v>
      </c>
      <c r="H24" s="19" t="s">
        <v>165</v>
      </c>
      <c r="I24" s="19" t="s">
        <v>111</v>
      </c>
      <c r="J24" s="19" t="s">
        <v>121</v>
      </c>
      <c r="K24" s="19">
        <v>0</v>
      </c>
      <c r="L24" s="19" t="s">
        <v>166</v>
      </c>
    </row>
    <row r="25" spans="1:12" x14ac:dyDescent="0.3">
      <c r="A25" s="19" t="s">
        <v>12</v>
      </c>
      <c r="B25" s="19" t="s">
        <v>13</v>
      </c>
      <c r="C25" s="19" t="s">
        <v>118</v>
      </c>
      <c r="D25" s="20">
        <v>44551</v>
      </c>
      <c r="E25" s="19" t="s">
        <v>119</v>
      </c>
      <c r="F25" s="21">
        <v>1500</v>
      </c>
      <c r="G25" s="19" t="s">
        <v>106</v>
      </c>
      <c r="H25" s="19" t="s">
        <v>167</v>
      </c>
      <c r="I25" s="19" t="s">
        <v>111</v>
      </c>
      <c r="J25" s="19" t="s">
        <v>121</v>
      </c>
      <c r="K25" s="19">
        <v>0</v>
      </c>
      <c r="L25" s="19" t="s">
        <v>168</v>
      </c>
    </row>
    <row r="26" spans="1:12" x14ac:dyDescent="0.3">
      <c r="A26" s="19" t="s">
        <v>12</v>
      </c>
      <c r="B26" s="19" t="s">
        <v>13</v>
      </c>
      <c r="C26" s="19" t="s">
        <v>118</v>
      </c>
      <c r="D26" s="20">
        <v>44551</v>
      </c>
      <c r="E26" s="19" t="s">
        <v>119</v>
      </c>
      <c r="F26" s="21">
        <v>2000</v>
      </c>
      <c r="G26" s="19" t="s">
        <v>106</v>
      </c>
      <c r="H26" s="19" t="s">
        <v>169</v>
      </c>
      <c r="I26" s="19" t="s">
        <v>111</v>
      </c>
      <c r="J26" s="19" t="s">
        <v>121</v>
      </c>
      <c r="K26" s="19">
        <v>0</v>
      </c>
      <c r="L26" s="19" t="s">
        <v>170</v>
      </c>
    </row>
    <row r="27" spans="1:12" x14ac:dyDescent="0.3">
      <c r="A27" s="19" t="s">
        <v>12</v>
      </c>
      <c r="B27" s="19" t="s">
        <v>13</v>
      </c>
      <c r="C27" s="19" t="s">
        <v>118</v>
      </c>
      <c r="D27" s="20">
        <v>44551</v>
      </c>
      <c r="E27" s="19" t="s">
        <v>119</v>
      </c>
      <c r="F27" s="21">
        <v>920</v>
      </c>
      <c r="G27" s="19" t="s">
        <v>106</v>
      </c>
      <c r="H27" s="19" t="s">
        <v>171</v>
      </c>
      <c r="I27" s="19" t="s">
        <v>111</v>
      </c>
      <c r="J27" s="19" t="s">
        <v>121</v>
      </c>
      <c r="K27" s="19">
        <v>0</v>
      </c>
      <c r="L27" s="19" t="s">
        <v>172</v>
      </c>
    </row>
    <row r="28" spans="1:12" x14ac:dyDescent="0.3">
      <c r="A28" s="19" t="s">
        <v>12</v>
      </c>
      <c r="B28" s="19" t="s">
        <v>13</v>
      </c>
      <c r="C28" s="19" t="s">
        <v>118</v>
      </c>
      <c r="D28" s="20">
        <v>44546</v>
      </c>
      <c r="E28" s="19" t="s">
        <v>119</v>
      </c>
      <c r="F28" s="21">
        <v>1973</v>
      </c>
      <c r="G28" s="19" t="s">
        <v>106</v>
      </c>
      <c r="H28" s="19" t="s">
        <v>173</v>
      </c>
      <c r="I28" s="19" t="s">
        <v>111</v>
      </c>
      <c r="J28" s="19" t="s">
        <v>121</v>
      </c>
      <c r="K28" s="19">
        <v>0</v>
      </c>
      <c r="L28" s="19" t="s">
        <v>174</v>
      </c>
    </row>
    <row r="29" spans="1:12" x14ac:dyDescent="0.3">
      <c r="A29" s="19" t="s">
        <v>12</v>
      </c>
      <c r="B29" s="19" t="s">
        <v>13</v>
      </c>
      <c r="C29" s="19" t="s">
        <v>118</v>
      </c>
      <c r="D29" s="20">
        <v>44546</v>
      </c>
      <c r="E29" s="19" t="s">
        <v>119</v>
      </c>
      <c r="F29" s="21">
        <v>1000</v>
      </c>
      <c r="G29" s="19" t="s">
        <v>106</v>
      </c>
      <c r="H29" s="19" t="s">
        <v>120</v>
      </c>
      <c r="I29" s="19" t="s">
        <v>111</v>
      </c>
      <c r="J29" s="19" t="s">
        <v>121</v>
      </c>
      <c r="K29" s="19">
        <v>0</v>
      </c>
      <c r="L29" s="19" t="s">
        <v>175</v>
      </c>
    </row>
    <row r="30" spans="1:12" x14ac:dyDescent="0.3">
      <c r="A30" s="19" t="s">
        <v>12</v>
      </c>
      <c r="B30" s="19" t="s">
        <v>13</v>
      </c>
      <c r="C30" s="19" t="s">
        <v>118</v>
      </c>
      <c r="D30" s="20">
        <v>44651</v>
      </c>
      <c r="E30" s="19" t="s">
        <v>119</v>
      </c>
      <c r="F30" s="21">
        <v>2000</v>
      </c>
      <c r="G30" s="19" t="s">
        <v>106</v>
      </c>
      <c r="H30" s="19" t="s">
        <v>176</v>
      </c>
      <c r="I30" s="19" t="s">
        <v>111</v>
      </c>
      <c r="J30" s="19" t="s">
        <v>121</v>
      </c>
      <c r="K30" s="19">
        <v>0</v>
      </c>
      <c r="L30" s="19" t="s">
        <v>177</v>
      </c>
    </row>
    <row r="31" spans="1:12" x14ac:dyDescent="0.3">
      <c r="A31" s="19" t="s">
        <v>12</v>
      </c>
      <c r="B31" s="19" t="s">
        <v>13</v>
      </c>
      <c r="C31" s="19" t="s">
        <v>178</v>
      </c>
      <c r="D31" s="20">
        <v>44595</v>
      </c>
      <c r="E31" s="19" t="s">
        <v>119</v>
      </c>
      <c r="F31" s="21">
        <v>2000</v>
      </c>
      <c r="G31" s="19" t="s">
        <v>106</v>
      </c>
      <c r="H31" s="19" t="s">
        <v>179</v>
      </c>
      <c r="I31" s="19" t="s">
        <v>111</v>
      </c>
      <c r="J31" s="19" t="s">
        <v>121</v>
      </c>
      <c r="K31" s="19">
        <v>0</v>
      </c>
      <c r="L31" s="19" t="s">
        <v>180</v>
      </c>
    </row>
    <row r="32" spans="1:12" x14ac:dyDescent="0.3">
      <c r="A32" s="19" t="s">
        <v>12</v>
      </c>
      <c r="B32" s="19" t="s">
        <v>13</v>
      </c>
      <c r="C32" s="19" t="s">
        <v>178</v>
      </c>
      <c r="D32" s="20">
        <v>44572</v>
      </c>
      <c r="E32" s="19" t="s">
        <v>119</v>
      </c>
      <c r="F32" s="21">
        <v>2000</v>
      </c>
      <c r="G32" s="19" t="s">
        <v>106</v>
      </c>
      <c r="H32" s="22" t="s">
        <v>181</v>
      </c>
      <c r="I32" s="19" t="s">
        <v>111</v>
      </c>
      <c r="J32" s="19" t="s">
        <v>121</v>
      </c>
      <c r="K32" s="19">
        <v>0</v>
      </c>
      <c r="L32" s="19" t="s">
        <v>182</v>
      </c>
    </row>
    <row r="33" spans="1:12" x14ac:dyDescent="0.3">
      <c r="A33" s="19" t="s">
        <v>12</v>
      </c>
      <c r="B33" s="19" t="s">
        <v>13</v>
      </c>
      <c r="C33" s="19" t="s">
        <v>118</v>
      </c>
      <c r="D33" s="20">
        <v>44648</v>
      </c>
      <c r="E33" s="19" t="s">
        <v>119</v>
      </c>
      <c r="F33" s="21">
        <v>430</v>
      </c>
      <c r="G33" s="19" t="s">
        <v>106</v>
      </c>
      <c r="H33" s="22" t="s">
        <v>183</v>
      </c>
      <c r="I33" s="19" t="s">
        <v>111</v>
      </c>
      <c r="J33" s="19" t="s">
        <v>121</v>
      </c>
      <c r="K33" s="19">
        <v>0</v>
      </c>
      <c r="L33" s="19" t="s">
        <v>184</v>
      </c>
    </row>
    <row r="34" spans="1:12" x14ac:dyDescent="0.3">
      <c r="A34" s="19" t="s">
        <v>12</v>
      </c>
      <c r="B34" s="19" t="s">
        <v>13</v>
      </c>
      <c r="C34" s="19" t="s">
        <v>160</v>
      </c>
      <c r="D34" s="20">
        <v>44651</v>
      </c>
      <c r="E34" s="19" t="s">
        <v>119</v>
      </c>
      <c r="F34" s="21">
        <v>2000</v>
      </c>
      <c r="G34" s="19" t="s">
        <v>106</v>
      </c>
      <c r="H34" s="22" t="s">
        <v>185</v>
      </c>
      <c r="I34" s="19" t="s">
        <v>111</v>
      </c>
      <c r="J34" s="19" t="s">
        <v>121</v>
      </c>
      <c r="K34" s="19">
        <v>0</v>
      </c>
      <c r="L34" s="19" t="s">
        <v>186</v>
      </c>
    </row>
    <row r="35" spans="1:12" s="23" customFormat="1" x14ac:dyDescent="0.3">
      <c r="A35" s="22" t="s">
        <v>12</v>
      </c>
      <c r="B35" s="22" t="s">
        <v>13</v>
      </c>
      <c r="C35" s="22" t="s">
        <v>187</v>
      </c>
      <c r="D35" s="29">
        <v>44385</v>
      </c>
      <c r="E35" s="22" t="s">
        <v>119</v>
      </c>
      <c r="F35" s="22">
        <v>10356</v>
      </c>
      <c r="G35" s="22" t="s">
        <v>106</v>
      </c>
      <c r="H35" s="22" t="s">
        <v>188</v>
      </c>
      <c r="I35" s="22" t="s">
        <v>111</v>
      </c>
      <c r="J35" s="22" t="s">
        <v>121</v>
      </c>
      <c r="K35" s="22">
        <v>0</v>
      </c>
      <c r="L35" s="22" t="s">
        <v>189</v>
      </c>
    </row>
    <row r="36" spans="1:12" x14ac:dyDescent="0.3">
      <c r="A36" s="19" t="s">
        <v>12</v>
      </c>
      <c r="B36" s="19" t="s">
        <v>13</v>
      </c>
      <c r="C36" s="22" t="s">
        <v>118</v>
      </c>
      <c r="D36" s="29">
        <v>44480</v>
      </c>
      <c r="E36" s="19" t="s">
        <v>119</v>
      </c>
      <c r="F36" s="32">
        <v>8250</v>
      </c>
      <c r="G36" s="19" t="s">
        <v>106</v>
      </c>
      <c r="H36" s="19" t="s">
        <v>117</v>
      </c>
      <c r="I36" s="19" t="s">
        <v>111</v>
      </c>
      <c r="J36" s="19" t="s">
        <v>121</v>
      </c>
      <c r="K36" s="19">
        <v>0</v>
      </c>
      <c r="L36" s="22" t="s">
        <v>189</v>
      </c>
    </row>
    <row r="37" spans="1:12" x14ac:dyDescent="0.3">
      <c r="A37" s="19" t="s">
        <v>12</v>
      </c>
      <c r="B37" s="19" t="s">
        <v>13</v>
      </c>
      <c r="C37" s="22" t="s">
        <v>118</v>
      </c>
      <c r="D37" s="29">
        <v>44368</v>
      </c>
      <c r="E37" s="19" t="s">
        <v>119</v>
      </c>
      <c r="F37" s="22">
        <v>10800</v>
      </c>
      <c r="G37" s="19" t="s">
        <v>106</v>
      </c>
      <c r="H37" s="19" t="s">
        <v>190</v>
      </c>
      <c r="I37" s="19" t="s">
        <v>111</v>
      </c>
      <c r="J37" s="19" t="s">
        <v>121</v>
      </c>
      <c r="K37" s="19">
        <v>0</v>
      </c>
      <c r="L37" s="22" t="s">
        <v>189</v>
      </c>
    </row>
    <row r="38" spans="1:12" x14ac:dyDescent="0.3">
      <c r="A38" s="19" t="s">
        <v>12</v>
      </c>
      <c r="B38" s="19" t="s">
        <v>13</v>
      </c>
      <c r="C38" s="22" t="s">
        <v>118</v>
      </c>
      <c r="D38" s="29">
        <v>44572</v>
      </c>
      <c r="E38" s="19" t="s">
        <v>119</v>
      </c>
      <c r="F38" s="33">
        <v>18730</v>
      </c>
      <c r="G38" s="19" t="s">
        <v>106</v>
      </c>
      <c r="H38" s="19" t="s">
        <v>191</v>
      </c>
      <c r="I38" s="19" t="s">
        <v>111</v>
      </c>
      <c r="J38" s="19" t="s">
        <v>121</v>
      </c>
      <c r="K38" s="19">
        <v>0</v>
      </c>
      <c r="L38" s="22" t="s">
        <v>189</v>
      </c>
    </row>
    <row r="39" spans="1:12" x14ac:dyDescent="0.3">
      <c r="A39" s="19" t="s">
        <v>12</v>
      </c>
      <c r="B39" s="19" t="s">
        <v>13</v>
      </c>
      <c r="C39" s="22" t="s">
        <v>118</v>
      </c>
      <c r="D39" s="29">
        <v>44412</v>
      </c>
      <c r="E39" s="19" t="s">
        <v>119</v>
      </c>
      <c r="F39" s="19">
        <v>10000</v>
      </c>
      <c r="G39" s="19" t="s">
        <v>106</v>
      </c>
      <c r="H39" s="19" t="s">
        <v>192</v>
      </c>
      <c r="I39" s="19" t="s">
        <v>111</v>
      </c>
      <c r="J39" s="19" t="s">
        <v>121</v>
      </c>
      <c r="K39" s="19">
        <v>0</v>
      </c>
      <c r="L39" s="22" t="s">
        <v>189</v>
      </c>
    </row>
    <row r="40" spans="1:12" x14ac:dyDescent="0.3">
      <c r="A40" s="19" t="s">
        <v>12</v>
      </c>
      <c r="B40" s="19" t="s">
        <v>13</v>
      </c>
      <c r="C40" s="22" t="s">
        <v>118</v>
      </c>
      <c r="D40" s="29">
        <v>44572</v>
      </c>
      <c r="E40" s="19" t="s">
        <v>119</v>
      </c>
      <c r="F40" s="22">
        <v>108300</v>
      </c>
      <c r="G40" s="19" t="s">
        <v>106</v>
      </c>
      <c r="H40" s="19" t="s">
        <v>193</v>
      </c>
      <c r="I40" s="19" t="s">
        <v>111</v>
      </c>
      <c r="J40" s="19" t="s">
        <v>121</v>
      </c>
      <c r="K40" s="19">
        <v>0</v>
      </c>
      <c r="L40" s="22" t="s">
        <v>189</v>
      </c>
    </row>
    <row r="41" spans="1:12" x14ac:dyDescent="0.3">
      <c r="A41" s="19" t="s">
        <v>12</v>
      </c>
      <c r="B41" s="19" t="s">
        <v>13</v>
      </c>
      <c r="C41" s="22" t="s">
        <v>118</v>
      </c>
      <c r="D41" s="29">
        <v>44616</v>
      </c>
      <c r="E41" s="19" t="s">
        <v>119</v>
      </c>
      <c r="F41" s="19">
        <v>5000</v>
      </c>
      <c r="G41" s="19" t="s">
        <v>106</v>
      </c>
      <c r="H41" s="19" t="s">
        <v>194</v>
      </c>
      <c r="I41" s="19" t="s">
        <v>111</v>
      </c>
      <c r="J41" s="19" t="s">
        <v>121</v>
      </c>
      <c r="K41" s="19">
        <v>0</v>
      </c>
      <c r="L41" s="22" t="s">
        <v>189</v>
      </c>
    </row>
    <row r="42" spans="1:12" x14ac:dyDescent="0.3">
      <c r="A42" s="19" t="s">
        <v>12</v>
      </c>
      <c r="B42" s="19" t="s">
        <v>13</v>
      </c>
      <c r="C42" s="22" t="s">
        <v>118</v>
      </c>
      <c r="D42" s="29">
        <v>44719</v>
      </c>
      <c r="E42" s="19" t="s">
        <v>119</v>
      </c>
      <c r="F42" s="34">
        <v>3500</v>
      </c>
      <c r="G42" s="19" t="s">
        <v>106</v>
      </c>
      <c r="H42" s="19" t="s">
        <v>32</v>
      </c>
      <c r="I42" s="19" t="s">
        <v>111</v>
      </c>
      <c r="J42" s="19" t="s">
        <v>121</v>
      </c>
      <c r="K42" s="19">
        <v>0</v>
      </c>
      <c r="L42" s="22" t="s">
        <v>189</v>
      </c>
    </row>
    <row r="43" spans="1:12" x14ac:dyDescent="0.3">
      <c r="A43" s="19" t="s">
        <v>12</v>
      </c>
      <c r="B43" s="19" t="s">
        <v>13</v>
      </c>
      <c r="C43" s="22" t="s">
        <v>109</v>
      </c>
      <c r="D43" s="29">
        <v>44572</v>
      </c>
      <c r="E43" s="19" t="s">
        <v>119</v>
      </c>
      <c r="F43" s="22">
        <v>76680</v>
      </c>
      <c r="G43" s="19" t="s">
        <v>106</v>
      </c>
      <c r="H43" s="19" t="s">
        <v>195</v>
      </c>
      <c r="I43" s="19" t="s">
        <v>111</v>
      </c>
      <c r="J43" s="19" t="s">
        <v>121</v>
      </c>
      <c r="K43" s="19">
        <v>0</v>
      </c>
      <c r="L43" s="22" t="s">
        <v>189</v>
      </c>
    </row>
    <row r="44" spans="1:12" x14ac:dyDescent="0.3">
      <c r="A44" s="19" t="s">
        <v>12</v>
      </c>
      <c r="B44" s="19" t="s">
        <v>13</v>
      </c>
      <c r="C44" s="22" t="s">
        <v>118</v>
      </c>
      <c r="D44" s="29">
        <v>44385</v>
      </c>
      <c r="E44" s="19" t="s">
        <v>119</v>
      </c>
      <c r="F44" s="22">
        <v>21175</v>
      </c>
      <c r="G44" s="19" t="s">
        <v>106</v>
      </c>
      <c r="H44" s="19" t="s">
        <v>36</v>
      </c>
      <c r="I44" s="19" t="s">
        <v>111</v>
      </c>
      <c r="J44" s="19" t="s">
        <v>121</v>
      </c>
      <c r="K44" s="19">
        <v>0</v>
      </c>
      <c r="L44" s="22" t="s">
        <v>189</v>
      </c>
    </row>
    <row r="45" spans="1:12" x14ac:dyDescent="0.3">
      <c r="A45" s="19" t="s">
        <v>12</v>
      </c>
      <c r="B45" s="19" t="s">
        <v>13</v>
      </c>
      <c r="C45" s="22" t="s">
        <v>118</v>
      </c>
      <c r="D45" s="29">
        <v>44572</v>
      </c>
      <c r="E45" s="19" t="s">
        <v>119</v>
      </c>
      <c r="F45" s="22">
        <v>18900</v>
      </c>
      <c r="G45" s="22" t="s">
        <v>106</v>
      </c>
      <c r="H45" s="22" t="s">
        <v>196</v>
      </c>
      <c r="I45" s="22" t="s">
        <v>111</v>
      </c>
      <c r="J45" s="22" t="s">
        <v>121</v>
      </c>
      <c r="K45" s="22">
        <v>0</v>
      </c>
      <c r="L45" s="22" t="s">
        <v>189</v>
      </c>
    </row>
    <row r="46" spans="1:12" x14ac:dyDescent="0.3">
      <c r="A46" s="19" t="s">
        <v>12</v>
      </c>
      <c r="B46" s="19" t="s">
        <v>13</v>
      </c>
      <c r="C46" s="19" t="s">
        <v>160</v>
      </c>
      <c r="D46" s="20">
        <v>44644</v>
      </c>
      <c r="E46" s="19" t="s">
        <v>119</v>
      </c>
      <c r="F46" s="32">
        <v>1944</v>
      </c>
      <c r="G46" s="19" t="s">
        <v>106</v>
      </c>
      <c r="H46" s="19" t="s">
        <v>197</v>
      </c>
      <c r="I46" s="19" t="s">
        <v>111</v>
      </c>
      <c r="J46" s="19" t="s">
        <v>121</v>
      </c>
      <c r="K46" s="19">
        <v>0</v>
      </c>
      <c r="L46" s="19" t="s">
        <v>198</v>
      </c>
    </row>
    <row r="47" spans="1:12" x14ac:dyDescent="0.3">
      <c r="A47" s="19" t="s">
        <v>12</v>
      </c>
      <c r="B47" s="19" t="s">
        <v>13</v>
      </c>
      <c r="C47" s="19" t="s">
        <v>178</v>
      </c>
      <c r="D47" s="20">
        <v>44572</v>
      </c>
      <c r="E47" s="19" t="s">
        <v>119</v>
      </c>
      <c r="F47" s="19">
        <v>2000</v>
      </c>
      <c r="G47" s="19" t="s">
        <v>106</v>
      </c>
      <c r="H47" s="19" t="s">
        <v>181</v>
      </c>
      <c r="I47" s="19" t="s">
        <v>111</v>
      </c>
      <c r="J47" s="19" t="s">
        <v>121</v>
      </c>
      <c r="K47" s="19">
        <v>0</v>
      </c>
      <c r="L47" s="19" t="s">
        <v>198</v>
      </c>
    </row>
    <row r="48" spans="1:12" x14ac:dyDescent="0.3">
      <c r="A48" s="19" t="s">
        <v>12</v>
      </c>
      <c r="B48" s="19" t="s">
        <v>13</v>
      </c>
      <c r="C48" s="19" t="s">
        <v>178</v>
      </c>
      <c r="D48" s="20">
        <v>44565</v>
      </c>
      <c r="E48" s="19" t="s">
        <v>119</v>
      </c>
      <c r="F48" s="19">
        <v>4000</v>
      </c>
      <c r="G48" s="19" t="s">
        <v>106</v>
      </c>
      <c r="H48" s="19" t="s">
        <v>199</v>
      </c>
      <c r="I48" s="19" t="s">
        <v>111</v>
      </c>
      <c r="J48" s="19" t="s">
        <v>121</v>
      </c>
      <c r="K48" s="19">
        <v>0</v>
      </c>
      <c r="L48" s="19" t="s">
        <v>198</v>
      </c>
    </row>
    <row r="49" spans="1:12" x14ac:dyDescent="0.3">
      <c r="A49" s="22" t="s">
        <v>12</v>
      </c>
      <c r="B49" s="22" t="s">
        <v>13</v>
      </c>
      <c r="C49" s="22" t="s">
        <v>118</v>
      </c>
      <c r="D49" s="29">
        <v>44574</v>
      </c>
      <c r="E49" s="22" t="s">
        <v>119</v>
      </c>
      <c r="F49" s="22">
        <v>1000</v>
      </c>
      <c r="G49" s="22" t="s">
        <v>200</v>
      </c>
      <c r="H49" s="22" t="s">
        <v>201</v>
      </c>
      <c r="I49" s="22" t="s">
        <v>111</v>
      </c>
      <c r="J49" s="22" t="s">
        <v>121</v>
      </c>
      <c r="K49" s="22">
        <v>0</v>
      </c>
      <c r="L49" s="22" t="s">
        <v>202</v>
      </c>
    </row>
    <row r="50" spans="1:12" x14ac:dyDescent="0.3">
      <c r="A50" s="19" t="s">
        <v>12</v>
      </c>
      <c r="B50" s="19" t="s">
        <v>13</v>
      </c>
      <c r="C50" s="19" t="s">
        <v>118</v>
      </c>
      <c r="D50" s="20">
        <v>44578</v>
      </c>
      <c r="E50" s="19" t="s">
        <v>119</v>
      </c>
      <c r="F50" s="19">
        <v>1000</v>
      </c>
      <c r="G50" s="19" t="s">
        <v>200</v>
      </c>
      <c r="H50" s="19" t="s">
        <v>203</v>
      </c>
      <c r="I50" s="19" t="s">
        <v>111</v>
      </c>
      <c r="J50" s="19" t="s">
        <v>121</v>
      </c>
      <c r="K50" s="19">
        <v>0</v>
      </c>
      <c r="L50" s="19" t="s">
        <v>204</v>
      </c>
    </row>
    <row r="51" spans="1:12" x14ac:dyDescent="0.3">
      <c r="A51" s="19" t="s">
        <v>12</v>
      </c>
      <c r="B51" s="19" t="s">
        <v>13</v>
      </c>
      <c r="C51" s="19" t="s">
        <v>118</v>
      </c>
      <c r="D51" s="20">
        <v>44602</v>
      </c>
      <c r="E51" s="19" t="s">
        <v>119</v>
      </c>
      <c r="F51" s="19">
        <v>1000</v>
      </c>
      <c r="G51" s="19" t="s">
        <v>200</v>
      </c>
      <c r="H51" s="19" t="s">
        <v>205</v>
      </c>
      <c r="I51" s="19" t="s">
        <v>111</v>
      </c>
      <c r="J51" s="19" t="s">
        <v>121</v>
      </c>
      <c r="K51" s="19">
        <v>0</v>
      </c>
      <c r="L51" s="19" t="s">
        <v>202</v>
      </c>
    </row>
    <row r="52" spans="1:12" x14ac:dyDescent="0.3">
      <c r="A52" s="19" t="s">
        <v>12</v>
      </c>
      <c r="B52" s="19" t="s">
        <v>13</v>
      </c>
      <c r="C52" s="19" t="s">
        <v>118</v>
      </c>
      <c r="D52" s="20">
        <v>44573</v>
      </c>
      <c r="E52" s="19" t="s">
        <v>119</v>
      </c>
      <c r="F52" s="19">
        <v>1000</v>
      </c>
      <c r="G52" s="19" t="s">
        <v>200</v>
      </c>
      <c r="H52" s="19" t="s">
        <v>206</v>
      </c>
      <c r="I52" s="19" t="s">
        <v>111</v>
      </c>
      <c r="J52" s="19" t="s">
        <v>121</v>
      </c>
      <c r="K52" s="19">
        <v>0</v>
      </c>
      <c r="L52" s="19" t="s">
        <v>207</v>
      </c>
    </row>
    <row r="53" spans="1:12" x14ac:dyDescent="0.3">
      <c r="A53" s="19" t="s">
        <v>12</v>
      </c>
      <c r="B53" s="19" t="s">
        <v>13</v>
      </c>
      <c r="C53" s="19" t="s">
        <v>118</v>
      </c>
      <c r="D53" s="20">
        <v>44609</v>
      </c>
      <c r="E53" s="19" t="s">
        <v>119</v>
      </c>
      <c r="F53" s="19">
        <v>1000</v>
      </c>
      <c r="G53" s="19" t="s">
        <v>200</v>
      </c>
      <c r="H53" s="19" t="s">
        <v>208</v>
      </c>
      <c r="I53" s="19" t="s">
        <v>111</v>
      </c>
      <c r="J53" s="19" t="s">
        <v>121</v>
      </c>
      <c r="K53" s="19">
        <v>0</v>
      </c>
      <c r="L53" s="19" t="s">
        <v>209</v>
      </c>
    </row>
    <row r="54" spans="1:12" x14ac:dyDescent="0.3">
      <c r="A54" s="19" t="s">
        <v>12</v>
      </c>
      <c r="B54" s="19" t="s">
        <v>13</v>
      </c>
      <c r="C54" s="19" t="s">
        <v>118</v>
      </c>
      <c r="D54" s="20">
        <v>44595</v>
      </c>
      <c r="E54" s="19" t="s">
        <v>119</v>
      </c>
      <c r="F54" s="19">
        <v>615</v>
      </c>
      <c r="G54" s="19" t="s">
        <v>200</v>
      </c>
      <c r="H54" s="19" t="s">
        <v>210</v>
      </c>
      <c r="I54" s="19" t="s">
        <v>111</v>
      </c>
      <c r="J54" s="19" t="s">
        <v>121</v>
      </c>
      <c r="K54" s="19">
        <v>0</v>
      </c>
      <c r="L54" s="19" t="s">
        <v>211</v>
      </c>
    </row>
    <row r="55" spans="1:12" x14ac:dyDescent="0.3">
      <c r="A55" s="24" t="s">
        <v>12</v>
      </c>
      <c r="B55" s="19" t="s">
        <v>13</v>
      </c>
      <c r="C55" s="19" t="s">
        <v>118</v>
      </c>
      <c r="D55" s="25">
        <v>44599</v>
      </c>
      <c r="E55" s="19" t="s">
        <v>119</v>
      </c>
      <c r="F55" s="19">
        <v>1000</v>
      </c>
      <c r="G55" s="24" t="s">
        <v>200</v>
      </c>
      <c r="H55" s="24" t="s">
        <v>212</v>
      </c>
      <c r="I55" s="19" t="s">
        <v>111</v>
      </c>
      <c r="J55" s="19" t="s">
        <v>121</v>
      </c>
      <c r="K55" s="19">
        <v>0</v>
      </c>
      <c r="L55" s="19" t="s">
        <v>213</v>
      </c>
    </row>
    <row r="56" spans="1:12" x14ac:dyDescent="0.3">
      <c r="A56" s="19" t="s">
        <v>12</v>
      </c>
      <c r="B56" s="19" t="s">
        <v>13</v>
      </c>
      <c r="C56" s="19" t="s">
        <v>118</v>
      </c>
      <c r="D56" s="20">
        <v>44644</v>
      </c>
      <c r="E56" s="19" t="s">
        <v>119</v>
      </c>
      <c r="F56" s="19">
        <v>1000</v>
      </c>
      <c r="G56" s="19" t="s">
        <v>200</v>
      </c>
      <c r="H56" s="19" t="s">
        <v>214</v>
      </c>
      <c r="I56" s="19" t="s">
        <v>111</v>
      </c>
      <c r="J56" s="19" t="s">
        <v>121</v>
      </c>
      <c r="K56" s="19">
        <v>0</v>
      </c>
      <c r="L56" s="19" t="s">
        <v>215</v>
      </c>
    </row>
    <row r="57" spans="1:12" x14ac:dyDescent="0.3">
      <c r="A57" s="19" t="s">
        <v>12</v>
      </c>
      <c r="B57" s="19" t="s">
        <v>13</v>
      </c>
      <c r="C57" s="19" t="s">
        <v>118</v>
      </c>
      <c r="D57" s="20">
        <v>44648</v>
      </c>
      <c r="E57" s="19" t="s">
        <v>119</v>
      </c>
      <c r="F57" s="19">
        <v>850</v>
      </c>
      <c r="G57" s="19" t="s">
        <v>200</v>
      </c>
      <c r="H57" s="22" t="s">
        <v>216</v>
      </c>
      <c r="I57" s="19" t="s">
        <v>111</v>
      </c>
      <c r="J57" s="19" t="s">
        <v>121</v>
      </c>
      <c r="K57" s="19">
        <v>0</v>
      </c>
      <c r="L57" s="19" t="s">
        <v>217</v>
      </c>
    </row>
    <row r="58" spans="1:12" s="23" customFormat="1" x14ac:dyDescent="0.3">
      <c r="A58" s="19" t="s">
        <v>12</v>
      </c>
      <c r="B58" s="19" t="s">
        <v>13</v>
      </c>
      <c r="C58" s="19" t="s">
        <v>118</v>
      </c>
      <c r="D58" s="20">
        <v>44644</v>
      </c>
      <c r="E58" s="19" t="s">
        <v>119</v>
      </c>
      <c r="F58" s="19">
        <v>1000</v>
      </c>
      <c r="G58" s="19" t="s">
        <v>200</v>
      </c>
      <c r="H58" s="19" t="s">
        <v>218</v>
      </c>
      <c r="I58" s="19" t="s">
        <v>111</v>
      </c>
      <c r="J58" s="19" t="s">
        <v>121</v>
      </c>
      <c r="K58" s="19">
        <v>0</v>
      </c>
      <c r="L58" s="19" t="s">
        <v>219</v>
      </c>
    </row>
    <row r="59" spans="1:12" x14ac:dyDescent="0.3">
      <c r="A59" s="19" t="s">
        <v>12</v>
      </c>
      <c r="B59" s="19" t="s">
        <v>13</v>
      </c>
      <c r="C59" s="19" t="s">
        <v>118</v>
      </c>
      <c r="D59" s="20">
        <v>44644</v>
      </c>
      <c r="E59" s="19" t="s">
        <v>119</v>
      </c>
      <c r="F59" s="19">
        <v>988.88</v>
      </c>
      <c r="G59" s="19" t="s">
        <v>200</v>
      </c>
      <c r="H59" s="19" t="s">
        <v>220</v>
      </c>
      <c r="I59" s="19" t="s">
        <v>111</v>
      </c>
      <c r="J59" s="19" t="s">
        <v>121</v>
      </c>
      <c r="K59" s="19">
        <v>0</v>
      </c>
      <c r="L59" s="19" t="s">
        <v>221</v>
      </c>
    </row>
    <row r="60" spans="1:12" x14ac:dyDescent="0.3">
      <c r="A60" s="19" t="s">
        <v>12</v>
      </c>
      <c r="B60" s="19" t="s">
        <v>13</v>
      </c>
      <c r="C60" s="19" t="s">
        <v>118</v>
      </c>
      <c r="D60" s="20">
        <v>44644</v>
      </c>
      <c r="E60" s="19" t="s">
        <v>119</v>
      </c>
      <c r="F60" s="19">
        <v>1000</v>
      </c>
      <c r="G60" s="19" t="s">
        <v>200</v>
      </c>
      <c r="H60" s="22" t="s">
        <v>222</v>
      </c>
      <c r="I60" s="19" t="s">
        <v>111</v>
      </c>
      <c r="J60" s="19" t="s">
        <v>121</v>
      </c>
      <c r="K60" s="19">
        <v>0</v>
      </c>
      <c r="L60" s="19" t="s">
        <v>223</v>
      </c>
    </row>
    <row r="61" spans="1:12" x14ac:dyDescent="0.3">
      <c r="A61" s="19" t="s">
        <v>12</v>
      </c>
      <c r="B61" s="19" t="s">
        <v>13</v>
      </c>
      <c r="C61" s="19" t="s">
        <v>118</v>
      </c>
      <c r="D61" s="20">
        <v>44644</v>
      </c>
      <c r="E61" s="19" t="s">
        <v>119</v>
      </c>
      <c r="F61" s="19">
        <v>900</v>
      </c>
      <c r="G61" s="19" t="s">
        <v>200</v>
      </c>
      <c r="H61" s="22" t="s">
        <v>224</v>
      </c>
      <c r="I61" s="19" t="s">
        <v>111</v>
      </c>
      <c r="J61" s="19" t="s">
        <v>121</v>
      </c>
      <c r="K61" s="19">
        <v>0</v>
      </c>
      <c r="L61" s="19" t="s">
        <v>225</v>
      </c>
    </row>
    <row r="62" spans="1:12" x14ac:dyDescent="0.3">
      <c r="A62" s="19" t="s">
        <v>12</v>
      </c>
      <c r="B62" s="19" t="s">
        <v>13</v>
      </c>
      <c r="C62" s="19" t="s">
        <v>118</v>
      </c>
      <c r="D62" s="20">
        <v>44644</v>
      </c>
      <c r="E62" s="19" t="s">
        <v>119</v>
      </c>
      <c r="F62" s="19">
        <v>877.23</v>
      </c>
      <c r="G62" s="19" t="s">
        <v>200</v>
      </c>
      <c r="H62" s="19" t="s">
        <v>226</v>
      </c>
      <c r="I62" s="19" t="s">
        <v>111</v>
      </c>
      <c r="J62" s="19" t="s">
        <v>121</v>
      </c>
      <c r="K62" s="19">
        <v>0</v>
      </c>
      <c r="L62" s="19" t="s">
        <v>227</v>
      </c>
    </row>
    <row r="63" spans="1:12" x14ac:dyDescent="0.3">
      <c r="A63" s="19" t="s">
        <v>12</v>
      </c>
      <c r="B63" s="19" t="s">
        <v>13</v>
      </c>
      <c r="C63" s="19" t="s">
        <v>118</v>
      </c>
      <c r="D63" s="20">
        <v>44677</v>
      </c>
      <c r="E63" s="19" t="s">
        <v>119</v>
      </c>
      <c r="F63" s="19">
        <v>1000</v>
      </c>
      <c r="G63" s="19" t="s">
        <v>200</v>
      </c>
      <c r="H63" s="22" t="s">
        <v>228</v>
      </c>
      <c r="I63" s="19" t="s">
        <v>111</v>
      </c>
      <c r="J63" s="19" t="s">
        <v>121</v>
      </c>
      <c r="K63" s="19">
        <v>0</v>
      </c>
      <c r="L63" s="22" t="s">
        <v>229</v>
      </c>
    </row>
    <row r="64" spans="1:12" x14ac:dyDescent="0.3">
      <c r="A64" s="19" t="s">
        <v>12</v>
      </c>
      <c r="B64" s="19" t="s">
        <v>13</v>
      </c>
      <c r="C64" s="19" t="s">
        <v>118</v>
      </c>
      <c r="D64" s="20">
        <v>44663</v>
      </c>
      <c r="E64" s="19" t="s">
        <v>119</v>
      </c>
      <c r="F64" s="19">
        <v>1000</v>
      </c>
      <c r="G64" s="19" t="s">
        <v>200</v>
      </c>
      <c r="H64" s="22" t="s">
        <v>230</v>
      </c>
      <c r="I64" s="19" t="s">
        <v>111</v>
      </c>
      <c r="J64" s="19" t="s">
        <v>121</v>
      </c>
      <c r="K64" s="19">
        <v>0</v>
      </c>
      <c r="L64" s="22" t="s">
        <v>231</v>
      </c>
    </row>
    <row r="65" spans="1:12" x14ac:dyDescent="0.3">
      <c r="A65" s="19" t="s">
        <v>12</v>
      </c>
      <c r="B65" s="19" t="s">
        <v>13</v>
      </c>
      <c r="C65" s="19" t="s">
        <v>118</v>
      </c>
      <c r="D65" s="20">
        <v>44663</v>
      </c>
      <c r="E65" s="19" t="s">
        <v>119</v>
      </c>
      <c r="F65" s="19">
        <v>993.28</v>
      </c>
      <c r="G65" s="19" t="s">
        <v>200</v>
      </c>
      <c r="H65" s="22" t="s">
        <v>232</v>
      </c>
      <c r="I65" s="19" t="s">
        <v>111</v>
      </c>
      <c r="J65" s="19" t="s">
        <v>121</v>
      </c>
      <c r="K65" s="19">
        <v>0</v>
      </c>
      <c r="L65" s="22" t="s">
        <v>233</v>
      </c>
    </row>
    <row r="66" spans="1:12" x14ac:dyDescent="0.3">
      <c r="A66" s="19" t="s">
        <v>12</v>
      </c>
      <c r="B66" s="19" t="s">
        <v>13</v>
      </c>
      <c r="C66" s="19" t="s">
        <v>118</v>
      </c>
      <c r="D66" s="20">
        <v>44663</v>
      </c>
      <c r="E66" s="19" t="s">
        <v>119</v>
      </c>
      <c r="F66" s="19">
        <v>257.06</v>
      </c>
      <c r="G66" s="19" t="s">
        <v>200</v>
      </c>
      <c r="H66" s="22" t="s">
        <v>234</v>
      </c>
      <c r="I66" s="19" t="s">
        <v>111</v>
      </c>
      <c r="J66" s="19" t="s">
        <v>121</v>
      </c>
      <c r="K66" s="19">
        <v>0</v>
      </c>
      <c r="L66" s="22" t="s">
        <v>235</v>
      </c>
    </row>
    <row r="67" spans="1:12" x14ac:dyDescent="0.3">
      <c r="A67" s="19" t="s">
        <v>12</v>
      </c>
      <c r="B67" s="19" t="s">
        <v>13</v>
      </c>
      <c r="C67" s="19" t="s">
        <v>118</v>
      </c>
      <c r="D67" s="20">
        <v>44663</v>
      </c>
      <c r="E67" s="19" t="s">
        <v>119</v>
      </c>
      <c r="F67" s="19">
        <v>772.22</v>
      </c>
      <c r="G67" s="19" t="s">
        <v>200</v>
      </c>
      <c r="H67" s="22" t="s">
        <v>234</v>
      </c>
      <c r="I67" s="19" t="s">
        <v>111</v>
      </c>
      <c r="J67" s="19" t="s">
        <v>121</v>
      </c>
      <c r="K67" s="19">
        <v>0</v>
      </c>
      <c r="L67" s="22" t="s">
        <v>236</v>
      </c>
    </row>
    <row r="68" spans="1:12" x14ac:dyDescent="0.3">
      <c r="A68" s="19" t="s">
        <v>12</v>
      </c>
      <c r="B68" s="19" t="s">
        <v>13</v>
      </c>
      <c r="C68" s="19" t="s">
        <v>118</v>
      </c>
      <c r="D68" s="20">
        <v>44663</v>
      </c>
      <c r="E68" s="19" t="s">
        <v>119</v>
      </c>
      <c r="F68" s="19">
        <v>1000</v>
      </c>
      <c r="G68" s="19" t="s">
        <v>200</v>
      </c>
      <c r="H68" s="22" t="s">
        <v>237</v>
      </c>
      <c r="I68" s="19" t="s">
        <v>111</v>
      </c>
      <c r="J68" s="19" t="s">
        <v>121</v>
      </c>
      <c r="K68" s="19">
        <v>0</v>
      </c>
      <c r="L68" s="22" t="s">
        <v>238</v>
      </c>
    </row>
    <row r="69" spans="1:12" x14ac:dyDescent="0.3">
      <c r="A69" s="19" t="s">
        <v>12</v>
      </c>
      <c r="B69" s="19" t="s">
        <v>13</v>
      </c>
      <c r="C69" s="19" t="s">
        <v>118</v>
      </c>
      <c r="D69" s="20">
        <v>44663</v>
      </c>
      <c r="E69" s="19" t="s">
        <v>119</v>
      </c>
      <c r="F69" s="19">
        <v>500</v>
      </c>
      <c r="G69" s="19" t="s">
        <v>200</v>
      </c>
      <c r="H69" s="22" t="s">
        <v>239</v>
      </c>
      <c r="I69" s="19" t="s">
        <v>111</v>
      </c>
      <c r="J69" s="19" t="s">
        <v>121</v>
      </c>
      <c r="K69" s="19">
        <v>0</v>
      </c>
      <c r="L69" s="22" t="s">
        <v>240</v>
      </c>
    </row>
    <row r="70" spans="1:12" x14ac:dyDescent="0.3">
      <c r="A70" s="19" t="s">
        <v>12</v>
      </c>
      <c r="B70" s="19" t="s">
        <v>13</v>
      </c>
      <c r="C70" s="19" t="s">
        <v>118</v>
      </c>
      <c r="D70" s="31"/>
      <c r="E70" s="19" t="s">
        <v>119</v>
      </c>
      <c r="F70" s="19">
        <v>1000</v>
      </c>
      <c r="G70" s="19" t="s">
        <v>200</v>
      </c>
      <c r="H70" s="22" t="s">
        <v>222</v>
      </c>
      <c r="I70" s="19" t="s">
        <v>111</v>
      </c>
      <c r="J70" s="19" t="s">
        <v>121</v>
      </c>
      <c r="K70" s="19">
        <v>0</v>
      </c>
      <c r="L70" s="22" t="s">
        <v>241</v>
      </c>
    </row>
    <row r="71" spans="1:12" x14ac:dyDescent="0.3">
      <c r="A71" s="19" t="s">
        <v>12</v>
      </c>
      <c r="B71" s="19" t="s">
        <v>13</v>
      </c>
      <c r="C71" s="19" t="s">
        <v>118</v>
      </c>
      <c r="D71" s="31"/>
      <c r="E71" s="19" t="s">
        <v>119</v>
      </c>
      <c r="F71" s="19">
        <v>500</v>
      </c>
      <c r="G71" s="19" t="s">
        <v>200</v>
      </c>
      <c r="H71" s="22" t="s">
        <v>242</v>
      </c>
      <c r="I71" s="19" t="s">
        <v>111</v>
      </c>
      <c r="J71" s="19" t="s">
        <v>121</v>
      </c>
      <c r="K71" s="19">
        <v>0</v>
      </c>
      <c r="L71" s="22" t="s">
        <v>243</v>
      </c>
    </row>
    <row r="72" spans="1:12" x14ac:dyDescent="0.3">
      <c r="A72" s="19" t="s">
        <v>12</v>
      </c>
      <c r="B72" s="19" t="s">
        <v>13</v>
      </c>
      <c r="C72" s="22" t="s">
        <v>244</v>
      </c>
      <c r="D72" s="29">
        <v>44547</v>
      </c>
      <c r="E72" s="19" t="s">
        <v>119</v>
      </c>
      <c r="F72" s="19">
        <v>2720</v>
      </c>
      <c r="G72" s="19" t="s">
        <v>245</v>
      </c>
      <c r="H72" s="19" t="s">
        <v>246</v>
      </c>
      <c r="I72" s="19" t="s">
        <v>111</v>
      </c>
      <c r="J72" s="19" t="s">
        <v>121</v>
      </c>
      <c r="K72" s="19">
        <v>0</v>
      </c>
      <c r="L72" s="19" t="s">
        <v>247</v>
      </c>
    </row>
    <row r="73" spans="1:12" x14ac:dyDescent="0.3">
      <c r="A73" s="19" t="s">
        <v>12</v>
      </c>
      <c r="B73" s="19" t="s">
        <v>13</v>
      </c>
      <c r="C73" s="22" t="s">
        <v>244</v>
      </c>
      <c r="D73" s="29">
        <v>44617</v>
      </c>
      <c r="E73" s="19" t="s">
        <v>119</v>
      </c>
      <c r="F73" s="19">
        <v>3760</v>
      </c>
      <c r="G73" s="19" t="s">
        <v>245</v>
      </c>
      <c r="H73" s="19" t="s">
        <v>248</v>
      </c>
      <c r="I73" s="19" t="s">
        <v>111</v>
      </c>
      <c r="J73" s="19" t="s">
        <v>121</v>
      </c>
      <c r="K73" s="19">
        <v>0</v>
      </c>
      <c r="L73" s="19" t="s">
        <v>247</v>
      </c>
    </row>
    <row r="74" spans="1:12" x14ac:dyDescent="0.3">
      <c r="A74" s="19" t="s">
        <v>12</v>
      </c>
      <c r="B74" s="19" t="s">
        <v>13</v>
      </c>
      <c r="C74" s="22" t="s">
        <v>244</v>
      </c>
      <c r="D74" s="37" t="s">
        <v>249</v>
      </c>
      <c r="E74" s="19" t="s">
        <v>119</v>
      </c>
      <c r="F74" s="19">
        <v>3720</v>
      </c>
      <c r="G74" s="19" t="s">
        <v>245</v>
      </c>
      <c r="H74" s="26" t="s">
        <v>248</v>
      </c>
      <c r="I74" s="19" t="s">
        <v>111</v>
      </c>
      <c r="J74" s="19" t="s">
        <v>121</v>
      </c>
      <c r="K74" s="19">
        <v>0</v>
      </c>
      <c r="L74" s="19" t="s">
        <v>250</v>
      </c>
    </row>
    <row r="75" spans="1:12" x14ac:dyDescent="0.3">
      <c r="A75" s="19" t="s">
        <v>12</v>
      </c>
      <c r="B75" s="19" t="s">
        <v>13</v>
      </c>
      <c r="C75" s="22" t="s">
        <v>244</v>
      </c>
      <c r="D75" s="29">
        <v>44617</v>
      </c>
      <c r="E75" s="19" t="s">
        <v>119</v>
      </c>
      <c r="F75" s="19">
        <v>4400</v>
      </c>
      <c r="G75" s="19" t="s">
        <v>245</v>
      </c>
      <c r="H75" s="36" t="s">
        <v>251</v>
      </c>
      <c r="I75" s="19" t="s">
        <v>111</v>
      </c>
      <c r="J75" s="19" t="s">
        <v>121</v>
      </c>
      <c r="K75" s="19">
        <v>0</v>
      </c>
      <c r="L75" s="19" t="s">
        <v>247</v>
      </c>
    </row>
    <row r="76" spans="1:12" x14ac:dyDescent="0.3">
      <c r="A76" s="19" t="s">
        <v>12</v>
      </c>
      <c r="B76" s="19" t="s">
        <v>13</v>
      </c>
      <c r="C76" s="22" t="s">
        <v>244</v>
      </c>
      <c r="D76" s="20">
        <v>44536</v>
      </c>
      <c r="E76" s="19" t="s">
        <v>119</v>
      </c>
      <c r="F76" s="19">
        <v>4520</v>
      </c>
      <c r="G76" s="19" t="s">
        <v>245</v>
      </c>
      <c r="H76" s="26" t="s">
        <v>251</v>
      </c>
      <c r="I76" s="19" t="s">
        <v>111</v>
      </c>
      <c r="J76" s="19" t="s">
        <v>121</v>
      </c>
      <c r="K76" s="19">
        <v>0</v>
      </c>
      <c r="L76" s="19" t="s">
        <v>250</v>
      </c>
    </row>
    <row r="77" spans="1:12" x14ac:dyDescent="0.3">
      <c r="A77" s="19" t="s">
        <v>12</v>
      </c>
      <c r="B77" s="19" t="s">
        <v>13</v>
      </c>
      <c r="C77" s="22" t="s">
        <v>244</v>
      </c>
      <c r="D77" s="20">
        <v>44579</v>
      </c>
      <c r="E77" s="19" t="s">
        <v>119</v>
      </c>
      <c r="F77" s="19">
        <v>5840</v>
      </c>
      <c r="G77" s="19" t="s">
        <v>245</v>
      </c>
      <c r="H77" s="19" t="s">
        <v>252</v>
      </c>
      <c r="I77" s="19" t="s">
        <v>111</v>
      </c>
      <c r="J77" s="19" t="s">
        <v>121</v>
      </c>
      <c r="K77" s="19">
        <v>0</v>
      </c>
      <c r="L77" s="19" t="s">
        <v>247</v>
      </c>
    </row>
    <row r="78" spans="1:12" x14ac:dyDescent="0.3">
      <c r="A78" s="19" t="s">
        <v>12</v>
      </c>
      <c r="B78" s="19" t="s">
        <v>13</v>
      </c>
      <c r="C78" s="22" t="s">
        <v>244</v>
      </c>
      <c r="D78" s="20">
        <v>44543</v>
      </c>
      <c r="E78" s="19" t="s">
        <v>119</v>
      </c>
      <c r="F78" s="19">
        <v>5600</v>
      </c>
      <c r="G78" s="19" t="s">
        <v>245</v>
      </c>
      <c r="H78" s="26" t="s">
        <v>252</v>
      </c>
      <c r="I78" s="19" t="s">
        <v>111</v>
      </c>
      <c r="J78" s="19" t="s">
        <v>121</v>
      </c>
      <c r="K78" s="19">
        <v>0</v>
      </c>
      <c r="L78" s="19" t="s">
        <v>250</v>
      </c>
    </row>
    <row r="79" spans="1:12" x14ac:dyDescent="0.3">
      <c r="A79" s="19" t="s">
        <v>12</v>
      </c>
      <c r="B79" s="19" t="s">
        <v>13</v>
      </c>
      <c r="C79" s="22" t="s">
        <v>244</v>
      </c>
      <c r="D79" s="29">
        <v>44547</v>
      </c>
      <c r="E79" s="19" t="s">
        <v>119</v>
      </c>
      <c r="F79" s="19">
        <v>6320</v>
      </c>
      <c r="G79" s="19" t="s">
        <v>245</v>
      </c>
      <c r="H79" s="26" t="s">
        <v>253</v>
      </c>
      <c r="I79" s="19" t="s">
        <v>111</v>
      </c>
      <c r="J79" s="19" t="s">
        <v>121</v>
      </c>
      <c r="K79" s="19">
        <v>0</v>
      </c>
      <c r="L79" s="19" t="s">
        <v>250</v>
      </c>
    </row>
    <row r="80" spans="1:12" x14ac:dyDescent="0.3">
      <c r="A80" s="19" t="s">
        <v>12</v>
      </c>
      <c r="B80" s="19" t="s">
        <v>13</v>
      </c>
      <c r="C80" s="22" t="s">
        <v>244</v>
      </c>
      <c r="D80" s="29">
        <v>44617</v>
      </c>
      <c r="E80" s="19" t="s">
        <v>119</v>
      </c>
      <c r="F80" s="19">
        <v>6400</v>
      </c>
      <c r="G80" s="19" t="s">
        <v>245</v>
      </c>
      <c r="H80" s="19" t="s">
        <v>253</v>
      </c>
      <c r="I80" s="19" t="s">
        <v>111</v>
      </c>
      <c r="J80" s="19" t="s">
        <v>121</v>
      </c>
      <c r="K80" s="19">
        <v>0</v>
      </c>
      <c r="L80" s="19" t="s">
        <v>247</v>
      </c>
    </row>
    <row r="81" spans="1:12" x14ac:dyDescent="0.3">
      <c r="A81" s="19" t="s">
        <v>12</v>
      </c>
      <c r="B81" s="19" t="s">
        <v>13</v>
      </c>
      <c r="C81" s="22" t="s">
        <v>244</v>
      </c>
      <c r="D81" s="29">
        <v>44600</v>
      </c>
      <c r="E81" s="19" t="s">
        <v>119</v>
      </c>
      <c r="F81" s="19">
        <v>3160</v>
      </c>
      <c r="G81" s="19" t="s">
        <v>245</v>
      </c>
      <c r="H81" s="19" t="s">
        <v>254</v>
      </c>
      <c r="I81" s="19" t="s">
        <v>111</v>
      </c>
      <c r="J81" s="19" t="s">
        <v>121</v>
      </c>
      <c r="K81" s="19">
        <v>0</v>
      </c>
      <c r="L81" s="19" t="s">
        <v>247</v>
      </c>
    </row>
    <row r="82" spans="1:12" x14ac:dyDescent="0.3">
      <c r="A82" s="19" t="s">
        <v>12</v>
      </c>
      <c r="B82" s="19" t="s">
        <v>13</v>
      </c>
      <c r="C82" s="22" t="s">
        <v>244</v>
      </c>
      <c r="D82" s="29">
        <v>44617</v>
      </c>
      <c r="E82" s="19" t="s">
        <v>119</v>
      </c>
      <c r="F82" s="19">
        <v>2880</v>
      </c>
      <c r="G82" s="19" t="s">
        <v>245</v>
      </c>
      <c r="H82" s="26" t="s">
        <v>254</v>
      </c>
      <c r="I82" s="19" t="s">
        <v>111</v>
      </c>
      <c r="J82" s="19" t="s">
        <v>121</v>
      </c>
      <c r="K82" s="19">
        <v>0</v>
      </c>
      <c r="L82" s="19" t="s">
        <v>250</v>
      </c>
    </row>
    <row r="83" spans="1:12" x14ac:dyDescent="0.3">
      <c r="A83" s="19" t="s">
        <v>12</v>
      </c>
      <c r="B83" s="19" t="s">
        <v>13</v>
      </c>
      <c r="C83" s="22" t="s">
        <v>244</v>
      </c>
      <c r="D83" s="29">
        <v>44543</v>
      </c>
      <c r="E83" s="19" t="s">
        <v>119</v>
      </c>
      <c r="F83" s="19">
        <v>8840</v>
      </c>
      <c r="G83" s="19" t="s">
        <v>245</v>
      </c>
      <c r="H83" s="27" t="s">
        <v>255</v>
      </c>
      <c r="I83" s="19" t="s">
        <v>111</v>
      </c>
      <c r="J83" s="19" t="s">
        <v>121</v>
      </c>
      <c r="K83" s="19">
        <v>0</v>
      </c>
      <c r="L83" s="19" t="s">
        <v>250</v>
      </c>
    </row>
    <row r="84" spans="1:12" x14ac:dyDescent="0.3">
      <c r="A84" s="19" t="s">
        <v>12</v>
      </c>
      <c r="B84" s="19" t="s">
        <v>13</v>
      </c>
      <c r="C84" s="22" t="s">
        <v>244</v>
      </c>
      <c r="D84" s="29">
        <v>44617</v>
      </c>
      <c r="E84" s="19" t="s">
        <v>119</v>
      </c>
      <c r="F84" s="19">
        <v>6520</v>
      </c>
      <c r="G84" s="19" t="s">
        <v>245</v>
      </c>
      <c r="H84" s="26" t="s">
        <v>256</v>
      </c>
      <c r="I84" s="19" t="s">
        <v>111</v>
      </c>
      <c r="J84" s="19" t="s">
        <v>121</v>
      </c>
      <c r="K84" s="19">
        <v>0</v>
      </c>
      <c r="L84" s="19" t="s">
        <v>250</v>
      </c>
    </row>
    <row r="85" spans="1:12" x14ac:dyDescent="0.3">
      <c r="A85" s="19" t="s">
        <v>12</v>
      </c>
      <c r="B85" s="19" t="s">
        <v>13</v>
      </c>
      <c r="C85" s="22" t="s">
        <v>244</v>
      </c>
      <c r="D85" s="29">
        <v>44617</v>
      </c>
      <c r="E85" s="19" t="s">
        <v>119</v>
      </c>
      <c r="F85" s="19">
        <v>5000</v>
      </c>
      <c r="G85" s="19" t="s">
        <v>245</v>
      </c>
      <c r="H85" s="19" t="s">
        <v>256</v>
      </c>
      <c r="I85" s="19" t="s">
        <v>111</v>
      </c>
      <c r="J85" s="19" t="s">
        <v>121</v>
      </c>
      <c r="K85" s="19">
        <v>0</v>
      </c>
      <c r="L85" s="19" t="s">
        <v>247</v>
      </c>
    </row>
    <row r="86" spans="1:12" x14ac:dyDescent="0.3">
      <c r="A86" s="19" t="s">
        <v>12</v>
      </c>
      <c r="B86" s="19" t="s">
        <v>13</v>
      </c>
      <c r="C86" s="22" t="s">
        <v>244</v>
      </c>
      <c r="D86" s="29">
        <v>44617</v>
      </c>
      <c r="E86" s="19" t="s">
        <v>119</v>
      </c>
      <c r="F86" s="19">
        <v>560</v>
      </c>
      <c r="G86" s="19" t="s">
        <v>245</v>
      </c>
      <c r="H86" s="27" t="s">
        <v>257</v>
      </c>
      <c r="I86" s="19" t="s">
        <v>111</v>
      </c>
      <c r="J86" s="19" t="s">
        <v>121</v>
      </c>
      <c r="K86" s="19">
        <v>0</v>
      </c>
      <c r="L86" s="19" t="s">
        <v>250</v>
      </c>
    </row>
    <row r="87" spans="1:12" x14ac:dyDescent="0.3">
      <c r="A87" s="19" t="s">
        <v>12</v>
      </c>
      <c r="B87" s="19" t="s">
        <v>13</v>
      </c>
      <c r="C87" s="22" t="s">
        <v>244</v>
      </c>
      <c r="D87" s="29">
        <v>44547</v>
      </c>
      <c r="E87" s="19" t="s">
        <v>119</v>
      </c>
      <c r="F87" s="19">
        <v>1280</v>
      </c>
      <c r="G87" s="19" t="s">
        <v>245</v>
      </c>
      <c r="H87" s="19" t="s">
        <v>258</v>
      </c>
      <c r="I87" s="19" t="s">
        <v>111</v>
      </c>
      <c r="J87" s="19" t="s">
        <v>121</v>
      </c>
      <c r="K87" s="19">
        <v>0</v>
      </c>
      <c r="L87" s="19" t="s">
        <v>247</v>
      </c>
    </row>
    <row r="88" spans="1:12" x14ac:dyDescent="0.3">
      <c r="A88" s="19" t="s">
        <v>12</v>
      </c>
      <c r="B88" s="19" t="s">
        <v>13</v>
      </c>
      <c r="C88" s="22" t="s">
        <v>244</v>
      </c>
      <c r="D88" s="29">
        <v>44617</v>
      </c>
      <c r="E88" s="19" t="s">
        <v>119</v>
      </c>
      <c r="F88" s="19">
        <v>13080</v>
      </c>
      <c r="G88" s="19" t="s">
        <v>245</v>
      </c>
      <c r="H88" s="19" t="s">
        <v>259</v>
      </c>
      <c r="I88" s="19" t="s">
        <v>111</v>
      </c>
      <c r="J88" s="19" t="s">
        <v>121</v>
      </c>
      <c r="K88" s="19">
        <v>0</v>
      </c>
      <c r="L88" s="19" t="s">
        <v>247</v>
      </c>
    </row>
    <row r="89" spans="1:12" x14ac:dyDescent="0.3">
      <c r="A89" s="19" t="s">
        <v>12</v>
      </c>
      <c r="B89" s="19" t="s">
        <v>13</v>
      </c>
      <c r="C89" s="22" t="s">
        <v>244</v>
      </c>
      <c r="D89" s="37" t="s">
        <v>249</v>
      </c>
      <c r="E89" s="19" t="s">
        <v>119</v>
      </c>
      <c r="F89" s="19">
        <v>2531.25</v>
      </c>
      <c r="G89" s="19" t="s">
        <v>245</v>
      </c>
      <c r="H89" s="27" t="s">
        <v>260</v>
      </c>
      <c r="I89" s="19" t="s">
        <v>111</v>
      </c>
      <c r="J89" s="19" t="s">
        <v>121</v>
      </c>
      <c r="K89" s="19">
        <v>0</v>
      </c>
      <c r="L89" s="19" t="s">
        <v>250</v>
      </c>
    </row>
    <row r="90" spans="1:12" s="30" customFormat="1" x14ac:dyDescent="0.3">
      <c r="A90" s="19" t="s">
        <v>12</v>
      </c>
      <c r="B90" s="19" t="s">
        <v>13</v>
      </c>
      <c r="C90" s="22" t="s">
        <v>244</v>
      </c>
      <c r="D90" s="29">
        <v>44617</v>
      </c>
      <c r="E90" s="19" t="s">
        <v>119</v>
      </c>
      <c r="F90" s="19">
        <v>800</v>
      </c>
      <c r="G90" s="19" t="s">
        <v>245</v>
      </c>
      <c r="H90" s="19" t="s">
        <v>261</v>
      </c>
      <c r="I90" s="19" t="s">
        <v>111</v>
      </c>
      <c r="J90" s="19" t="s">
        <v>121</v>
      </c>
      <c r="K90" s="19">
        <v>0</v>
      </c>
      <c r="L90" s="19" t="s">
        <v>247</v>
      </c>
    </row>
    <row r="91" spans="1:12" x14ac:dyDescent="0.3">
      <c r="A91" s="19" t="s">
        <v>12</v>
      </c>
      <c r="B91" s="19" t="s">
        <v>13</v>
      </c>
      <c r="C91" s="22" t="s">
        <v>262</v>
      </c>
      <c r="D91" s="20">
        <v>44536</v>
      </c>
      <c r="E91" s="19" t="s">
        <v>119</v>
      </c>
      <c r="F91" s="19">
        <v>120</v>
      </c>
      <c r="G91" s="19" t="s">
        <v>245</v>
      </c>
      <c r="H91" s="36" t="s">
        <v>263</v>
      </c>
      <c r="I91" s="19" t="s">
        <v>111</v>
      </c>
      <c r="J91" s="19" t="s">
        <v>121</v>
      </c>
      <c r="K91" s="19">
        <v>0</v>
      </c>
      <c r="L91" s="19" t="s">
        <v>247</v>
      </c>
    </row>
    <row r="92" spans="1:12" x14ac:dyDescent="0.3">
      <c r="A92" s="19" t="s">
        <v>12</v>
      </c>
      <c r="B92" s="19" t="s">
        <v>13</v>
      </c>
      <c r="C92" s="22" t="s">
        <v>244</v>
      </c>
      <c r="D92" s="20">
        <v>44579</v>
      </c>
      <c r="E92" s="19" t="s">
        <v>119</v>
      </c>
      <c r="F92" s="19">
        <v>120</v>
      </c>
      <c r="G92" s="19" t="s">
        <v>245</v>
      </c>
      <c r="H92" s="36" t="s">
        <v>264</v>
      </c>
      <c r="I92" s="19" t="s">
        <v>111</v>
      </c>
      <c r="J92" s="19" t="s">
        <v>121</v>
      </c>
      <c r="K92" s="19">
        <v>0</v>
      </c>
      <c r="L92" s="19" t="s">
        <v>247</v>
      </c>
    </row>
    <row r="93" spans="1:12" ht="15.5" x14ac:dyDescent="0.35">
      <c r="A93" s="19" t="s">
        <v>12</v>
      </c>
      <c r="B93" s="46" t="s">
        <v>13</v>
      </c>
      <c r="C93" s="22" t="s">
        <v>244</v>
      </c>
      <c r="D93" s="20">
        <v>44543</v>
      </c>
      <c r="E93" s="19" t="s">
        <v>119</v>
      </c>
      <c r="F93" s="19">
        <v>200</v>
      </c>
      <c r="G93" s="19" t="s">
        <v>245</v>
      </c>
      <c r="H93" s="28" t="s">
        <v>263</v>
      </c>
      <c r="I93" s="19" t="s">
        <v>111</v>
      </c>
      <c r="J93" s="19" t="s">
        <v>121</v>
      </c>
      <c r="K93" s="19">
        <v>0</v>
      </c>
      <c r="L93" s="19" t="s">
        <v>250</v>
      </c>
    </row>
    <row r="94" spans="1:12" x14ac:dyDescent="0.3">
      <c r="A94" s="19" t="s">
        <v>12</v>
      </c>
      <c r="B94" s="19" t="s">
        <v>13</v>
      </c>
      <c r="C94" s="22" t="s">
        <v>244</v>
      </c>
      <c r="D94" s="29">
        <v>44547</v>
      </c>
      <c r="E94" s="19" t="s">
        <v>119</v>
      </c>
      <c r="F94" s="19">
        <v>1440</v>
      </c>
      <c r="G94" s="19" t="s">
        <v>245</v>
      </c>
      <c r="H94" s="36" t="s">
        <v>265</v>
      </c>
      <c r="I94" s="19" t="s">
        <v>111</v>
      </c>
      <c r="J94" s="19" t="s">
        <v>121</v>
      </c>
      <c r="K94" s="19">
        <v>0</v>
      </c>
      <c r="L94" s="19" t="s">
        <v>247</v>
      </c>
    </row>
    <row r="95" spans="1:12" x14ac:dyDescent="0.3">
      <c r="A95" s="19" t="s">
        <v>12</v>
      </c>
      <c r="B95" s="19" t="s">
        <v>13</v>
      </c>
      <c r="C95" s="22" t="s">
        <v>244</v>
      </c>
      <c r="D95" s="29">
        <v>44617</v>
      </c>
      <c r="E95" s="19" t="s">
        <v>119</v>
      </c>
      <c r="F95" s="19">
        <v>1480</v>
      </c>
      <c r="G95" s="19" t="s">
        <v>245</v>
      </c>
      <c r="H95" s="28" t="s">
        <v>265</v>
      </c>
      <c r="I95" s="19" t="s">
        <v>111</v>
      </c>
      <c r="J95" s="19" t="s">
        <v>121</v>
      </c>
      <c r="K95" s="19">
        <v>0</v>
      </c>
      <c r="L95" s="19" t="s">
        <v>250</v>
      </c>
    </row>
    <row r="96" spans="1:12" x14ac:dyDescent="0.3">
      <c r="A96" s="19" t="s">
        <v>12</v>
      </c>
      <c r="B96" s="19" t="s">
        <v>13</v>
      </c>
      <c r="C96" s="22" t="s">
        <v>244</v>
      </c>
      <c r="D96" s="29">
        <v>44600</v>
      </c>
      <c r="E96" s="19" t="s">
        <v>119</v>
      </c>
      <c r="F96" s="19">
        <v>4560</v>
      </c>
      <c r="G96" s="19" t="s">
        <v>245</v>
      </c>
      <c r="H96" s="26" t="s">
        <v>266</v>
      </c>
      <c r="I96" s="19" t="s">
        <v>111</v>
      </c>
      <c r="J96" s="19" t="s">
        <v>121</v>
      </c>
      <c r="K96" s="19">
        <v>0</v>
      </c>
      <c r="L96" s="19" t="s">
        <v>250</v>
      </c>
    </row>
    <row r="97" spans="1:12" x14ac:dyDescent="0.3">
      <c r="A97" s="19" t="s">
        <v>12</v>
      </c>
      <c r="B97" s="19" t="s">
        <v>13</v>
      </c>
      <c r="C97" s="22" t="s">
        <v>244</v>
      </c>
      <c r="D97" s="29">
        <v>44617</v>
      </c>
      <c r="E97" s="19" t="s">
        <v>119</v>
      </c>
      <c r="F97" s="19">
        <v>2726</v>
      </c>
      <c r="G97" s="19" t="s">
        <v>245</v>
      </c>
      <c r="H97" s="19" t="s">
        <v>267</v>
      </c>
      <c r="I97" s="19" t="s">
        <v>111</v>
      </c>
      <c r="J97" s="19" t="s">
        <v>121</v>
      </c>
      <c r="K97" s="19">
        <v>0</v>
      </c>
      <c r="L97" s="19" t="s">
        <v>247</v>
      </c>
    </row>
    <row r="98" spans="1:12" x14ac:dyDescent="0.3">
      <c r="A98" s="19" t="s">
        <v>12</v>
      </c>
      <c r="B98" s="19" t="s">
        <v>13</v>
      </c>
      <c r="C98" s="22" t="s">
        <v>244</v>
      </c>
      <c r="D98" s="29">
        <v>44543</v>
      </c>
      <c r="E98" s="19" t="s">
        <v>119</v>
      </c>
      <c r="F98" s="19">
        <v>1680</v>
      </c>
      <c r="G98" s="19" t="s">
        <v>245</v>
      </c>
      <c r="H98" s="19" t="s">
        <v>268</v>
      </c>
      <c r="I98" s="19" t="s">
        <v>111</v>
      </c>
      <c r="J98" s="19" t="s">
        <v>121</v>
      </c>
      <c r="K98" s="19">
        <v>0</v>
      </c>
      <c r="L98" s="19" t="s">
        <v>247</v>
      </c>
    </row>
    <row r="99" spans="1:12" x14ac:dyDescent="0.3">
      <c r="A99" s="19" t="s">
        <v>12</v>
      </c>
      <c r="B99" s="19" t="s">
        <v>13</v>
      </c>
      <c r="C99" s="22" t="s">
        <v>244</v>
      </c>
      <c r="D99" s="29">
        <v>44617</v>
      </c>
      <c r="E99" s="19" t="s">
        <v>119</v>
      </c>
      <c r="F99" s="19">
        <v>1680</v>
      </c>
      <c r="G99" s="19" t="s">
        <v>245</v>
      </c>
      <c r="H99" s="26" t="s">
        <v>269</v>
      </c>
      <c r="I99" s="19" t="s">
        <v>111</v>
      </c>
      <c r="J99" s="19" t="s">
        <v>121</v>
      </c>
      <c r="K99" s="19">
        <v>0</v>
      </c>
      <c r="L99" s="19" t="s">
        <v>250</v>
      </c>
    </row>
    <row r="100" spans="1:12" s="30" customFormat="1" x14ac:dyDescent="0.3">
      <c r="A100" s="19" t="s">
        <v>12</v>
      </c>
      <c r="B100" s="19" t="s">
        <v>13</v>
      </c>
      <c r="C100" s="22" t="s">
        <v>244</v>
      </c>
      <c r="D100" s="29">
        <v>44617</v>
      </c>
      <c r="E100" s="19" t="s">
        <v>119</v>
      </c>
      <c r="F100" s="19">
        <v>3120</v>
      </c>
      <c r="G100" s="19" t="s">
        <v>245</v>
      </c>
      <c r="H100" s="19" t="s">
        <v>270</v>
      </c>
      <c r="I100" s="19" t="s">
        <v>111</v>
      </c>
      <c r="J100" s="19" t="s">
        <v>121</v>
      </c>
      <c r="K100" s="19">
        <v>0</v>
      </c>
      <c r="L100" s="19" t="s">
        <v>247</v>
      </c>
    </row>
    <row r="101" spans="1:12" x14ac:dyDescent="0.3">
      <c r="A101" s="19" t="s">
        <v>12</v>
      </c>
      <c r="B101" s="19" t="s">
        <v>13</v>
      </c>
      <c r="C101" s="22" t="s">
        <v>244</v>
      </c>
      <c r="D101" s="29">
        <v>44617</v>
      </c>
      <c r="E101" s="19" t="s">
        <v>119</v>
      </c>
      <c r="F101" s="19">
        <v>3120</v>
      </c>
      <c r="G101" s="19" t="s">
        <v>245</v>
      </c>
      <c r="H101" s="26" t="s">
        <v>270</v>
      </c>
      <c r="I101" s="19" t="s">
        <v>111</v>
      </c>
      <c r="J101" s="19" t="s">
        <v>121</v>
      </c>
      <c r="K101" s="19">
        <v>0</v>
      </c>
      <c r="L101" s="19" t="s">
        <v>250</v>
      </c>
    </row>
    <row r="102" spans="1:12" x14ac:dyDescent="0.3">
      <c r="A102" s="19" t="s">
        <v>12</v>
      </c>
      <c r="B102" s="19" t="s">
        <v>13</v>
      </c>
      <c r="C102" s="22" t="s">
        <v>244</v>
      </c>
      <c r="D102" s="22">
        <v>44547</v>
      </c>
      <c r="E102" s="19" t="s">
        <v>119</v>
      </c>
      <c r="F102" s="19">
        <v>1600</v>
      </c>
      <c r="G102" s="19" t="s">
        <v>245</v>
      </c>
      <c r="H102" s="19" t="s">
        <v>271</v>
      </c>
      <c r="I102" s="19" t="s">
        <v>111</v>
      </c>
      <c r="J102" s="19" t="s">
        <v>121</v>
      </c>
      <c r="K102" s="19">
        <v>0</v>
      </c>
      <c r="L102" s="19" t="s">
        <v>247</v>
      </c>
    </row>
    <row r="103" spans="1:12" x14ac:dyDescent="0.3">
      <c r="A103" s="19" t="s">
        <v>12</v>
      </c>
      <c r="B103" s="19" t="s">
        <v>13</v>
      </c>
      <c r="C103" s="22" t="s">
        <v>244</v>
      </c>
      <c r="D103" s="22">
        <v>44617</v>
      </c>
      <c r="E103" s="19" t="s">
        <v>119</v>
      </c>
      <c r="F103" s="19">
        <v>1600</v>
      </c>
      <c r="G103" s="19" t="s">
        <v>245</v>
      </c>
      <c r="H103" s="26" t="s">
        <v>271</v>
      </c>
      <c r="I103" s="19" t="s">
        <v>111</v>
      </c>
      <c r="J103" s="19" t="s">
        <v>121</v>
      </c>
      <c r="K103" s="19">
        <v>0</v>
      </c>
      <c r="L103" s="19" t="s">
        <v>250</v>
      </c>
    </row>
    <row r="104" spans="1:12" x14ac:dyDescent="0.3">
      <c r="A104" s="19" t="s">
        <v>12</v>
      </c>
      <c r="B104" s="19" t="s">
        <v>13</v>
      </c>
      <c r="C104" s="22" t="s">
        <v>262</v>
      </c>
      <c r="D104" s="22" t="s">
        <v>249</v>
      </c>
      <c r="E104" s="19" t="s">
        <v>119</v>
      </c>
      <c r="F104" s="19">
        <v>400</v>
      </c>
      <c r="G104" s="19" t="s">
        <v>245</v>
      </c>
      <c r="H104" s="19" t="s">
        <v>272</v>
      </c>
      <c r="I104" s="19" t="s">
        <v>111</v>
      </c>
      <c r="J104" s="19" t="s">
        <v>121</v>
      </c>
      <c r="K104" s="19">
        <v>0</v>
      </c>
      <c r="L104" s="19" t="s">
        <v>247</v>
      </c>
    </row>
    <row r="105" spans="1:12" x14ac:dyDescent="0.3">
      <c r="A105" s="19" t="s">
        <v>12</v>
      </c>
      <c r="B105" s="19" t="s">
        <v>13</v>
      </c>
      <c r="C105" s="22" t="s">
        <v>244</v>
      </c>
      <c r="D105" s="22">
        <v>44617</v>
      </c>
      <c r="E105" s="19" t="s">
        <v>119</v>
      </c>
      <c r="F105" s="19">
        <v>480</v>
      </c>
      <c r="G105" s="19" t="s">
        <v>245</v>
      </c>
      <c r="H105" s="26" t="s">
        <v>272</v>
      </c>
      <c r="I105" s="19" t="s">
        <v>111</v>
      </c>
      <c r="J105" s="19" t="s">
        <v>121</v>
      </c>
      <c r="K105" s="19">
        <v>0</v>
      </c>
      <c r="L105" s="19" t="s">
        <v>250</v>
      </c>
    </row>
    <row r="106" spans="1:12" x14ac:dyDescent="0.3">
      <c r="A106" s="19" t="s">
        <v>12</v>
      </c>
      <c r="B106" s="19" t="s">
        <v>13</v>
      </c>
      <c r="C106" s="22" t="s">
        <v>244</v>
      </c>
      <c r="D106" s="22">
        <v>44536</v>
      </c>
      <c r="E106" s="19" t="s">
        <v>119</v>
      </c>
      <c r="F106" s="19">
        <v>2920</v>
      </c>
      <c r="G106" s="19" t="s">
        <v>245</v>
      </c>
      <c r="H106" s="26" t="s">
        <v>273</v>
      </c>
      <c r="I106" s="19" t="s">
        <v>111</v>
      </c>
      <c r="J106" s="19" t="s">
        <v>121</v>
      </c>
      <c r="K106" s="19">
        <v>0</v>
      </c>
      <c r="L106" s="19" t="s">
        <v>250</v>
      </c>
    </row>
    <row r="107" spans="1:12" x14ac:dyDescent="0.3">
      <c r="A107" s="19" t="s">
        <v>12</v>
      </c>
      <c r="B107" s="19" t="s">
        <v>13</v>
      </c>
      <c r="C107" s="22" t="s">
        <v>262</v>
      </c>
      <c r="D107" s="22">
        <v>44579</v>
      </c>
      <c r="E107" s="19" t="s">
        <v>119</v>
      </c>
      <c r="F107" s="19">
        <v>2880</v>
      </c>
      <c r="G107" s="19" t="s">
        <v>245</v>
      </c>
      <c r="H107" s="19" t="s">
        <v>274</v>
      </c>
      <c r="I107" s="19" t="s">
        <v>111</v>
      </c>
      <c r="J107" s="19" t="s">
        <v>121</v>
      </c>
      <c r="K107" s="19">
        <v>0</v>
      </c>
      <c r="L107" s="19" t="s">
        <v>247</v>
      </c>
    </row>
    <row r="108" spans="1:12" x14ac:dyDescent="0.3">
      <c r="A108" s="19" t="s">
        <v>12</v>
      </c>
      <c r="B108" s="19" t="s">
        <v>13</v>
      </c>
      <c r="C108" s="22" t="s">
        <v>244</v>
      </c>
      <c r="D108" s="22">
        <v>44543</v>
      </c>
      <c r="E108" s="19" t="s">
        <v>119</v>
      </c>
      <c r="F108" s="19">
        <v>2611.1999999999998</v>
      </c>
      <c r="G108" s="19" t="s">
        <v>245</v>
      </c>
      <c r="H108" s="26" t="s">
        <v>275</v>
      </c>
      <c r="I108" s="19" t="s">
        <v>111</v>
      </c>
      <c r="J108" s="19" t="s">
        <v>121</v>
      </c>
      <c r="K108" s="19">
        <v>0</v>
      </c>
      <c r="L108" s="19" t="s">
        <v>250</v>
      </c>
    </row>
    <row r="109" spans="1:12" x14ac:dyDescent="0.3">
      <c r="A109" s="19" t="s">
        <v>12</v>
      </c>
      <c r="B109" s="19" t="s">
        <v>13</v>
      </c>
      <c r="C109" s="19" t="s">
        <v>262</v>
      </c>
      <c r="D109" s="22">
        <v>44547</v>
      </c>
      <c r="E109" s="19" t="s">
        <v>119</v>
      </c>
      <c r="F109" s="19">
        <v>2720</v>
      </c>
      <c r="G109" s="19" t="s">
        <v>245</v>
      </c>
      <c r="H109" s="19" t="s">
        <v>275</v>
      </c>
      <c r="I109" s="19" t="s">
        <v>111</v>
      </c>
      <c r="J109" s="19" t="s">
        <v>121</v>
      </c>
      <c r="K109" s="19">
        <v>0</v>
      </c>
      <c r="L109" s="19" t="s">
        <v>247</v>
      </c>
    </row>
    <row r="110" spans="1:12" x14ac:dyDescent="0.3">
      <c r="A110" s="19" t="s">
        <v>12</v>
      </c>
      <c r="B110" s="19" t="s">
        <v>13</v>
      </c>
      <c r="C110" s="22" t="s">
        <v>244</v>
      </c>
      <c r="D110" s="22">
        <v>44617</v>
      </c>
      <c r="E110" s="19" t="s">
        <v>119</v>
      </c>
      <c r="F110" s="19">
        <v>1040</v>
      </c>
      <c r="G110" s="19" t="s">
        <v>245</v>
      </c>
      <c r="H110" s="26" t="s">
        <v>276</v>
      </c>
      <c r="I110" s="19" t="s">
        <v>111</v>
      </c>
      <c r="J110" s="19" t="s">
        <v>121</v>
      </c>
      <c r="K110" s="19">
        <v>0</v>
      </c>
      <c r="L110" s="19" t="s">
        <v>250</v>
      </c>
    </row>
    <row r="111" spans="1:12" x14ac:dyDescent="0.3">
      <c r="A111" s="19" t="s">
        <v>12</v>
      </c>
      <c r="B111" s="19" t="s">
        <v>13</v>
      </c>
      <c r="C111" s="22" t="s">
        <v>262</v>
      </c>
      <c r="D111" s="22">
        <v>44600</v>
      </c>
      <c r="E111" s="19" t="s">
        <v>119</v>
      </c>
      <c r="F111" s="19">
        <v>1560</v>
      </c>
      <c r="G111" s="19" t="s">
        <v>245</v>
      </c>
      <c r="H111" s="19" t="s">
        <v>277</v>
      </c>
      <c r="I111" s="19" t="s">
        <v>111</v>
      </c>
      <c r="J111" s="19" t="s">
        <v>121</v>
      </c>
      <c r="K111" s="19">
        <v>0</v>
      </c>
      <c r="L111" s="19" t="s">
        <v>247</v>
      </c>
    </row>
    <row r="112" spans="1:12" x14ac:dyDescent="0.3">
      <c r="A112" s="19" t="s">
        <v>12</v>
      </c>
      <c r="B112" s="19" t="s">
        <v>13</v>
      </c>
      <c r="C112" s="22" t="s">
        <v>244</v>
      </c>
      <c r="D112" s="22">
        <v>44617</v>
      </c>
      <c r="E112" s="19" t="s">
        <v>119</v>
      </c>
      <c r="F112" s="19">
        <v>1200</v>
      </c>
      <c r="G112" s="19" t="s">
        <v>245</v>
      </c>
      <c r="H112" s="26" t="s">
        <v>277</v>
      </c>
      <c r="I112" s="19" t="s">
        <v>111</v>
      </c>
      <c r="J112" s="19" t="s">
        <v>121</v>
      </c>
      <c r="K112" s="19">
        <v>0</v>
      </c>
      <c r="L112" s="19" t="s">
        <v>250</v>
      </c>
    </row>
    <row r="113" spans="1:12" x14ac:dyDescent="0.3">
      <c r="A113" s="19" t="s">
        <v>12</v>
      </c>
      <c r="B113" s="19" t="s">
        <v>13</v>
      </c>
      <c r="C113" s="22" t="s">
        <v>244</v>
      </c>
      <c r="D113" s="22">
        <v>44543</v>
      </c>
      <c r="E113" s="19" t="s">
        <v>119</v>
      </c>
      <c r="F113" s="19">
        <v>2000</v>
      </c>
      <c r="G113" s="19" t="s">
        <v>245</v>
      </c>
      <c r="H113" s="26" t="s">
        <v>278</v>
      </c>
      <c r="I113" s="19" t="s">
        <v>111</v>
      </c>
      <c r="J113" s="19" t="s">
        <v>121</v>
      </c>
      <c r="K113" s="19">
        <v>0</v>
      </c>
      <c r="L113" s="19" t="s">
        <v>250</v>
      </c>
    </row>
    <row r="114" spans="1:12" x14ac:dyDescent="0.3">
      <c r="A114" s="19" t="s">
        <v>12</v>
      </c>
      <c r="B114" s="19" t="s">
        <v>13</v>
      </c>
      <c r="C114" s="19" t="s">
        <v>262</v>
      </c>
      <c r="D114" s="38">
        <v>44617</v>
      </c>
      <c r="E114" s="19" t="s">
        <v>119</v>
      </c>
      <c r="F114" s="19">
        <v>1920</v>
      </c>
      <c r="G114" s="19" t="s">
        <v>245</v>
      </c>
      <c r="H114" s="19" t="s">
        <v>278</v>
      </c>
      <c r="I114" s="19" t="s">
        <v>111</v>
      </c>
      <c r="J114" s="19" t="s">
        <v>121</v>
      </c>
      <c r="K114" s="19">
        <v>0</v>
      </c>
      <c r="L114" s="19" t="s">
        <v>247</v>
      </c>
    </row>
    <row r="115" spans="1:12" x14ac:dyDescent="0.3">
      <c r="A115" s="19" t="s">
        <v>12</v>
      </c>
      <c r="B115" s="19" t="s">
        <v>13</v>
      </c>
      <c r="C115" s="22" t="s">
        <v>244</v>
      </c>
      <c r="D115" s="22">
        <v>44617</v>
      </c>
      <c r="E115" s="19" t="s">
        <v>119</v>
      </c>
      <c r="F115" s="19">
        <v>1200</v>
      </c>
      <c r="G115" s="19" t="s">
        <v>245</v>
      </c>
      <c r="H115" s="26" t="s">
        <v>279</v>
      </c>
      <c r="I115" s="19" t="s">
        <v>111</v>
      </c>
      <c r="J115" s="19" t="s">
        <v>121</v>
      </c>
      <c r="K115" s="19">
        <v>0</v>
      </c>
      <c r="L115" s="19" t="s">
        <v>250</v>
      </c>
    </row>
    <row r="116" spans="1:12" x14ac:dyDescent="0.3">
      <c r="A116" s="19" t="s">
        <v>12</v>
      </c>
      <c r="B116" s="19" t="s">
        <v>13</v>
      </c>
      <c r="C116" s="22" t="s">
        <v>244</v>
      </c>
      <c r="D116" s="29">
        <v>44617</v>
      </c>
      <c r="E116" s="19" t="s">
        <v>119</v>
      </c>
      <c r="F116" s="19">
        <v>14800</v>
      </c>
      <c r="G116" s="19" t="s">
        <v>245</v>
      </c>
      <c r="H116" s="19" t="s">
        <v>280</v>
      </c>
      <c r="I116" s="19" t="s">
        <v>111</v>
      </c>
      <c r="J116" s="19" t="s">
        <v>121</v>
      </c>
      <c r="K116" s="19">
        <v>0</v>
      </c>
      <c r="L116" s="19" t="s">
        <v>247</v>
      </c>
    </row>
    <row r="117" spans="1:12" x14ac:dyDescent="0.3">
      <c r="A117" s="22" t="s">
        <v>12</v>
      </c>
      <c r="B117" s="22" t="s">
        <v>13</v>
      </c>
      <c r="C117" s="22" t="s">
        <v>244</v>
      </c>
      <c r="D117" s="29">
        <v>44617</v>
      </c>
      <c r="E117" s="22" t="s">
        <v>119</v>
      </c>
      <c r="F117" s="22">
        <v>14800</v>
      </c>
      <c r="G117" s="22" t="s">
        <v>245</v>
      </c>
      <c r="H117" s="26" t="s">
        <v>280</v>
      </c>
      <c r="I117" s="22" t="s">
        <v>111</v>
      </c>
      <c r="J117" s="22" t="s">
        <v>121</v>
      </c>
      <c r="K117" s="22">
        <v>0</v>
      </c>
      <c r="L117" s="22" t="s">
        <v>250</v>
      </c>
    </row>
    <row r="118" spans="1:12" x14ac:dyDescent="0.3">
      <c r="A118" s="19" t="s">
        <v>12</v>
      </c>
      <c r="B118" s="19" t="s">
        <v>13</v>
      </c>
      <c r="C118" s="22" t="s">
        <v>244</v>
      </c>
      <c r="D118" s="37" t="s">
        <v>249</v>
      </c>
      <c r="E118" s="19" t="s">
        <v>119</v>
      </c>
      <c r="F118" s="19">
        <v>14000</v>
      </c>
      <c r="G118" s="19" t="s">
        <v>245</v>
      </c>
      <c r="H118" s="19" t="s">
        <v>281</v>
      </c>
      <c r="I118" s="19" t="s">
        <v>111</v>
      </c>
      <c r="J118" s="19" t="s">
        <v>121</v>
      </c>
      <c r="K118" s="19">
        <v>0</v>
      </c>
      <c r="L118" s="19" t="s">
        <v>247</v>
      </c>
    </row>
    <row r="119" spans="1:12" x14ac:dyDescent="0.3">
      <c r="A119" s="19" t="s">
        <v>12</v>
      </c>
      <c r="B119" s="19" t="s">
        <v>13</v>
      </c>
      <c r="C119" s="22" t="s">
        <v>244</v>
      </c>
      <c r="D119" s="29">
        <v>44617</v>
      </c>
      <c r="E119" s="19" t="s">
        <v>119</v>
      </c>
      <c r="F119" s="19">
        <v>12600</v>
      </c>
      <c r="G119" s="19" t="s">
        <v>245</v>
      </c>
      <c r="H119" s="26" t="s">
        <v>281</v>
      </c>
      <c r="I119" s="19" t="s">
        <v>111</v>
      </c>
      <c r="J119" s="19" t="s">
        <v>121</v>
      </c>
      <c r="K119" s="19">
        <v>0</v>
      </c>
      <c r="L119" s="19" t="s">
        <v>250</v>
      </c>
    </row>
    <row r="120" spans="1:12" x14ac:dyDescent="0.3">
      <c r="A120" s="19" t="s">
        <v>12</v>
      </c>
      <c r="B120" s="19" t="s">
        <v>13</v>
      </c>
      <c r="C120" s="19" t="s">
        <v>262</v>
      </c>
      <c r="D120" s="20">
        <v>44536</v>
      </c>
      <c r="E120" s="19" t="s">
        <v>119</v>
      </c>
      <c r="F120" s="19">
        <v>20000</v>
      </c>
      <c r="G120" s="19" t="s">
        <v>245</v>
      </c>
      <c r="H120" s="19" t="s">
        <v>282</v>
      </c>
      <c r="I120" s="19" t="s">
        <v>111</v>
      </c>
      <c r="J120" s="19" t="s">
        <v>121</v>
      </c>
      <c r="K120" s="19">
        <v>0</v>
      </c>
      <c r="L120" s="19" t="s">
        <v>247</v>
      </c>
    </row>
    <row r="121" spans="1:12" x14ac:dyDescent="0.3">
      <c r="A121" s="19" t="s">
        <v>12</v>
      </c>
      <c r="B121" s="19" t="s">
        <v>13</v>
      </c>
      <c r="C121" s="22" t="s">
        <v>262</v>
      </c>
      <c r="D121" s="20">
        <v>44579</v>
      </c>
      <c r="E121" s="19" t="s">
        <v>119</v>
      </c>
      <c r="F121" s="19">
        <v>36000</v>
      </c>
      <c r="G121" s="19" t="s">
        <v>245</v>
      </c>
      <c r="H121" s="19" t="s">
        <v>283</v>
      </c>
      <c r="I121" s="19" t="s">
        <v>111</v>
      </c>
      <c r="J121" s="19" t="s">
        <v>121</v>
      </c>
      <c r="K121" s="19">
        <v>0</v>
      </c>
      <c r="L121" s="19" t="s">
        <v>247</v>
      </c>
    </row>
    <row r="122" spans="1:12" x14ac:dyDescent="0.3">
      <c r="A122" s="19" t="s">
        <v>12</v>
      </c>
      <c r="B122" s="19" t="s">
        <v>13</v>
      </c>
      <c r="C122" s="22" t="s">
        <v>262</v>
      </c>
      <c r="D122" s="20">
        <v>44543</v>
      </c>
      <c r="E122" s="19" t="s">
        <v>119</v>
      </c>
      <c r="F122" s="19">
        <v>13800</v>
      </c>
      <c r="G122" s="19" t="s">
        <v>245</v>
      </c>
      <c r="H122" s="19" t="s">
        <v>190</v>
      </c>
      <c r="I122" s="19" t="s">
        <v>111</v>
      </c>
      <c r="J122" s="19" t="s">
        <v>121</v>
      </c>
      <c r="K122" s="19">
        <v>0</v>
      </c>
      <c r="L122" s="19" t="s">
        <v>247</v>
      </c>
    </row>
    <row r="123" spans="1:12" x14ac:dyDescent="0.3">
      <c r="A123" s="19" t="s">
        <v>12</v>
      </c>
      <c r="B123" s="19" t="s">
        <v>13</v>
      </c>
      <c r="C123" s="22" t="s">
        <v>244</v>
      </c>
      <c r="D123" s="29">
        <v>44547</v>
      </c>
      <c r="E123" s="19" t="s">
        <v>119</v>
      </c>
      <c r="F123" s="19">
        <v>2760</v>
      </c>
      <c r="G123" s="19" t="s">
        <v>245</v>
      </c>
      <c r="H123" s="19" t="s">
        <v>284</v>
      </c>
      <c r="I123" s="19" t="s">
        <v>111</v>
      </c>
      <c r="J123" s="19" t="s">
        <v>121</v>
      </c>
      <c r="K123" s="19">
        <v>0</v>
      </c>
      <c r="L123" s="19" t="s">
        <v>247</v>
      </c>
    </row>
    <row r="124" spans="1:12" x14ac:dyDescent="0.3">
      <c r="A124" s="19" t="s">
        <v>12</v>
      </c>
      <c r="B124" s="19" t="s">
        <v>13</v>
      </c>
      <c r="C124" s="22" t="s">
        <v>244</v>
      </c>
      <c r="D124" s="29">
        <v>44617</v>
      </c>
      <c r="E124" s="19" t="s">
        <v>119</v>
      </c>
      <c r="F124" s="19">
        <v>2240</v>
      </c>
      <c r="G124" s="19" t="s">
        <v>245</v>
      </c>
      <c r="H124" s="26" t="s">
        <v>285</v>
      </c>
      <c r="I124" s="19" t="s">
        <v>111</v>
      </c>
      <c r="J124" s="19" t="s">
        <v>121</v>
      </c>
      <c r="K124" s="19">
        <v>0</v>
      </c>
      <c r="L124" s="19" t="s">
        <v>250</v>
      </c>
    </row>
    <row r="125" spans="1:12" x14ac:dyDescent="0.3">
      <c r="A125" s="19" t="s">
        <v>12</v>
      </c>
      <c r="B125" s="19" t="s">
        <v>13</v>
      </c>
      <c r="C125" s="22" t="s">
        <v>244</v>
      </c>
      <c r="D125" s="29">
        <v>44600</v>
      </c>
      <c r="E125" s="19" t="s">
        <v>119</v>
      </c>
      <c r="F125" s="19">
        <v>1160</v>
      </c>
      <c r="G125" s="19" t="s">
        <v>245</v>
      </c>
      <c r="H125" s="19" t="s">
        <v>286</v>
      </c>
      <c r="I125" s="19" t="s">
        <v>111</v>
      </c>
      <c r="J125" s="19" t="s">
        <v>121</v>
      </c>
      <c r="K125" s="19">
        <v>0</v>
      </c>
      <c r="L125" s="19" t="s">
        <v>247</v>
      </c>
    </row>
    <row r="126" spans="1:12" x14ac:dyDescent="0.3">
      <c r="A126" s="19" t="s">
        <v>12</v>
      </c>
      <c r="B126" s="19" t="s">
        <v>13</v>
      </c>
      <c r="C126" s="22" t="s">
        <v>244</v>
      </c>
      <c r="D126" s="29">
        <v>44617</v>
      </c>
      <c r="E126" s="19" t="s">
        <v>119</v>
      </c>
      <c r="F126" s="19">
        <v>1080</v>
      </c>
      <c r="G126" s="19" t="s">
        <v>245</v>
      </c>
      <c r="H126" s="26" t="s">
        <v>286</v>
      </c>
      <c r="I126" s="19" t="s">
        <v>111</v>
      </c>
      <c r="J126" s="19" t="s">
        <v>121</v>
      </c>
      <c r="K126" s="19">
        <v>0</v>
      </c>
      <c r="L126" s="19" t="s">
        <v>250</v>
      </c>
    </row>
    <row r="127" spans="1:12" x14ac:dyDescent="0.3">
      <c r="A127" s="19" t="s">
        <v>12</v>
      </c>
      <c r="B127" s="19" t="s">
        <v>13</v>
      </c>
      <c r="C127" s="19" t="s">
        <v>262</v>
      </c>
      <c r="D127" s="29">
        <v>44543</v>
      </c>
      <c r="E127" s="19" t="s">
        <v>119</v>
      </c>
      <c r="F127" s="19">
        <v>1280</v>
      </c>
      <c r="G127" s="19" t="s">
        <v>245</v>
      </c>
      <c r="H127" s="19" t="s">
        <v>258</v>
      </c>
      <c r="I127" s="19" t="s">
        <v>111</v>
      </c>
      <c r="J127" s="19" t="s">
        <v>121</v>
      </c>
      <c r="K127" s="19">
        <v>0</v>
      </c>
      <c r="L127" s="19" t="s">
        <v>247</v>
      </c>
    </row>
    <row r="128" spans="1:12" x14ac:dyDescent="0.3">
      <c r="A128" s="19" t="s">
        <v>12</v>
      </c>
      <c r="B128" s="19" t="s">
        <v>13</v>
      </c>
      <c r="C128" s="22" t="s">
        <v>244</v>
      </c>
      <c r="D128" s="29">
        <v>44617</v>
      </c>
      <c r="E128" s="19" t="s">
        <v>119</v>
      </c>
      <c r="F128" s="19">
        <v>13200</v>
      </c>
      <c r="G128" s="19" t="s">
        <v>245</v>
      </c>
      <c r="H128" s="26" t="s">
        <v>287</v>
      </c>
      <c r="I128" s="19" t="s">
        <v>111</v>
      </c>
      <c r="J128" s="19" t="s">
        <v>121</v>
      </c>
      <c r="K128" s="19">
        <v>0</v>
      </c>
      <c r="L128" s="19" t="s">
        <v>250</v>
      </c>
    </row>
    <row r="129" spans="1:12" x14ac:dyDescent="0.3">
      <c r="A129" s="19" t="s">
        <v>12</v>
      </c>
      <c r="B129" s="19" t="s">
        <v>13</v>
      </c>
      <c r="C129" s="22" t="s">
        <v>244</v>
      </c>
      <c r="D129" s="29">
        <v>44617</v>
      </c>
      <c r="E129" s="19" t="s">
        <v>119</v>
      </c>
      <c r="F129" s="19">
        <v>4160</v>
      </c>
      <c r="G129" s="19" t="s">
        <v>245</v>
      </c>
      <c r="H129" s="27" t="s">
        <v>288</v>
      </c>
      <c r="I129" s="19" t="s">
        <v>111</v>
      </c>
      <c r="J129" s="19" t="s">
        <v>121</v>
      </c>
      <c r="K129" s="19">
        <v>0</v>
      </c>
      <c r="L129" s="19" t="s">
        <v>250</v>
      </c>
    </row>
    <row r="130" spans="1:12" x14ac:dyDescent="0.3">
      <c r="A130" s="19" t="s">
        <v>12</v>
      </c>
      <c r="B130" s="19" t="s">
        <v>13</v>
      </c>
      <c r="C130" s="22" t="s">
        <v>244</v>
      </c>
      <c r="D130" s="29">
        <v>44617</v>
      </c>
      <c r="E130" s="19" t="s">
        <v>119</v>
      </c>
      <c r="F130" s="19">
        <v>6640</v>
      </c>
      <c r="G130" s="19" t="s">
        <v>245</v>
      </c>
      <c r="H130" s="26" t="s">
        <v>261</v>
      </c>
      <c r="I130" s="19" t="s">
        <v>111</v>
      </c>
      <c r="J130" s="19" t="s">
        <v>121</v>
      </c>
      <c r="K130" s="19">
        <v>0</v>
      </c>
      <c r="L130" s="19" t="s">
        <v>250</v>
      </c>
    </row>
    <row r="135" spans="1:12" x14ac:dyDescent="0.3">
      <c r="F135" s="35">
        <f>SUM(F2:F134)</f>
        <v>688814.12</v>
      </c>
    </row>
    <row r="148" spans="6:6" x14ac:dyDescent="0.3">
      <c r="F148" s="35"/>
    </row>
  </sheetData>
  <autoFilter ref="A1:L130" xr:uid="{287D4286-A456-45D0-8E80-45FBC1A753C0}">
    <sortState xmlns:xlrd2="http://schemas.microsoft.com/office/spreadsheetml/2017/richdata2" ref="A72:L130">
      <sortCondition sortBy="cellColor" ref="D1:D130" dxfId="0"/>
    </sortState>
  </autoFilter>
  <phoneticPr fontId="18" type="noConversion"/>
  <hyperlinks>
    <hyperlink ref="B93" r:id="rId1" xr:uid="{A20368C3-DEBF-4D7E-A995-FB2A147D7CA8}"/>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3D51A-1AFA-44A3-A979-C8C0C0678973}">
  <dimension ref="A1:L105"/>
  <sheetViews>
    <sheetView topLeftCell="D1" zoomScale="90" zoomScaleNormal="90" workbookViewId="0">
      <selection activeCell="F1" sqref="F1"/>
    </sheetView>
  </sheetViews>
  <sheetFormatPr defaultColWidth="8.81640625" defaultRowHeight="13.5" x14ac:dyDescent="0.3"/>
  <cols>
    <col min="1" max="1" width="23" style="41" bestFit="1" customWidth="1"/>
    <col min="2" max="2" width="62.7265625" style="41" bestFit="1" customWidth="1"/>
    <col min="3" max="3" width="12.81640625" style="41" bestFit="1" customWidth="1"/>
    <col min="4" max="4" width="13.1796875" style="41" bestFit="1" customWidth="1"/>
    <col min="5" max="5" width="11.7265625" style="41" bestFit="1" customWidth="1"/>
    <col min="6" max="6" width="10.81640625" style="41" bestFit="1" customWidth="1"/>
    <col min="7" max="7" width="28" style="41" bestFit="1" customWidth="1"/>
    <col min="8" max="8" width="42.1796875" style="41" bestFit="1" customWidth="1"/>
    <col min="9" max="9" width="3.54296875" style="41" customWidth="1"/>
    <col min="10" max="10" width="22.7265625" style="41" customWidth="1"/>
    <col min="11" max="11" width="5" style="41" customWidth="1"/>
    <col min="12" max="12" width="142.7265625" style="41" bestFit="1" customWidth="1"/>
    <col min="13" max="16384" width="8.81640625" style="41"/>
  </cols>
  <sheetData>
    <row r="1" spans="1:12" ht="189" x14ac:dyDescent="0.3">
      <c r="A1" s="52" t="s">
        <v>0</v>
      </c>
      <c r="B1" s="53" t="s">
        <v>1</v>
      </c>
      <c r="C1" s="43" t="s">
        <v>2</v>
      </c>
      <c r="D1" s="43" t="s">
        <v>3</v>
      </c>
      <c r="E1" s="43" t="s">
        <v>4</v>
      </c>
      <c r="F1" s="43" t="s">
        <v>5</v>
      </c>
      <c r="G1" s="43" t="s">
        <v>6</v>
      </c>
      <c r="H1" s="43" t="s">
        <v>7</v>
      </c>
      <c r="I1" s="43" t="s">
        <v>8</v>
      </c>
      <c r="J1" s="43" t="s">
        <v>9</v>
      </c>
      <c r="K1" s="43" t="s">
        <v>10</v>
      </c>
      <c r="L1" s="43" t="s">
        <v>11</v>
      </c>
    </row>
    <row r="2" spans="1:12" s="49" customFormat="1" x14ac:dyDescent="0.3">
      <c r="A2" s="39" t="s">
        <v>12</v>
      </c>
      <c r="B2" s="47" t="s">
        <v>13</v>
      </c>
      <c r="C2" s="40" t="s">
        <v>262</v>
      </c>
      <c r="D2" s="57">
        <v>45007</v>
      </c>
      <c r="E2" s="40" t="s">
        <v>289</v>
      </c>
      <c r="F2" s="56">
        <v>1328</v>
      </c>
      <c r="G2" s="40" t="s">
        <v>106</v>
      </c>
      <c r="H2" s="56" t="s">
        <v>290</v>
      </c>
      <c r="I2" s="56" t="s">
        <v>111</v>
      </c>
      <c r="J2" s="39" t="s">
        <v>121</v>
      </c>
      <c r="K2" s="56">
        <v>0</v>
      </c>
      <c r="L2" s="56" t="s">
        <v>291</v>
      </c>
    </row>
    <row r="3" spans="1:12" s="49" customFormat="1" x14ac:dyDescent="0.3">
      <c r="A3" s="39" t="s">
        <v>12</v>
      </c>
      <c r="B3" s="47" t="s">
        <v>13</v>
      </c>
      <c r="C3" s="40" t="s">
        <v>262</v>
      </c>
      <c r="D3" s="57">
        <v>45007</v>
      </c>
      <c r="E3" s="40" t="s">
        <v>289</v>
      </c>
      <c r="F3" s="56">
        <v>1297</v>
      </c>
      <c r="G3" s="40" t="s">
        <v>106</v>
      </c>
      <c r="H3" s="56" t="s">
        <v>290</v>
      </c>
      <c r="I3" s="56" t="s">
        <v>111</v>
      </c>
      <c r="J3" s="39" t="s">
        <v>121</v>
      </c>
      <c r="K3" s="56">
        <v>0</v>
      </c>
      <c r="L3" s="56" t="s">
        <v>291</v>
      </c>
    </row>
    <row r="4" spans="1:12" x14ac:dyDescent="0.3">
      <c r="A4" s="39" t="s">
        <v>12</v>
      </c>
      <c r="B4" s="47" t="s">
        <v>13</v>
      </c>
      <c r="C4" s="40" t="s">
        <v>262</v>
      </c>
      <c r="D4" s="55">
        <v>44993</v>
      </c>
      <c r="E4" s="40" t="s">
        <v>289</v>
      </c>
      <c r="F4" s="40">
        <v>1327</v>
      </c>
      <c r="G4" s="40" t="s">
        <v>106</v>
      </c>
      <c r="H4" s="40" t="s">
        <v>290</v>
      </c>
      <c r="I4" s="39" t="s">
        <v>111</v>
      </c>
      <c r="J4" s="39" t="s">
        <v>121</v>
      </c>
      <c r="K4" s="39">
        <v>0</v>
      </c>
      <c r="L4" s="40" t="s">
        <v>291</v>
      </c>
    </row>
    <row r="5" spans="1:12" x14ac:dyDescent="0.3">
      <c r="A5" s="39" t="s">
        <v>12</v>
      </c>
      <c r="B5" s="47" t="s">
        <v>13</v>
      </c>
      <c r="C5" s="40" t="s">
        <v>262</v>
      </c>
      <c r="D5" s="55">
        <v>44986</v>
      </c>
      <c r="E5" s="40" t="s">
        <v>289</v>
      </c>
      <c r="F5" s="40">
        <v>600</v>
      </c>
      <c r="G5" s="40" t="s">
        <v>106</v>
      </c>
      <c r="H5" s="40" t="s">
        <v>290</v>
      </c>
      <c r="I5" s="39" t="s">
        <v>111</v>
      </c>
      <c r="J5" s="39" t="s">
        <v>121</v>
      </c>
      <c r="K5" s="39">
        <v>0</v>
      </c>
      <c r="L5" s="40" t="s">
        <v>291</v>
      </c>
    </row>
    <row r="6" spans="1:12" x14ac:dyDescent="0.3">
      <c r="A6" s="39" t="s">
        <v>12</v>
      </c>
      <c r="B6" s="47" t="s">
        <v>13</v>
      </c>
      <c r="C6" s="40" t="s">
        <v>262</v>
      </c>
      <c r="D6" s="55">
        <v>44981</v>
      </c>
      <c r="E6" s="40" t="s">
        <v>289</v>
      </c>
      <c r="F6" s="45">
        <v>1299</v>
      </c>
      <c r="G6" s="40" t="s">
        <v>106</v>
      </c>
      <c r="H6" s="40" t="s">
        <v>290</v>
      </c>
      <c r="I6" s="39" t="s">
        <v>111</v>
      </c>
      <c r="J6" s="39" t="s">
        <v>121</v>
      </c>
      <c r="K6" s="39">
        <v>0</v>
      </c>
      <c r="L6" s="40" t="s">
        <v>292</v>
      </c>
    </row>
    <row r="7" spans="1:12" x14ac:dyDescent="0.3">
      <c r="A7" s="39" t="s">
        <v>12</v>
      </c>
      <c r="B7" s="47" t="s">
        <v>13</v>
      </c>
      <c r="C7" s="40" t="s">
        <v>262</v>
      </c>
      <c r="D7" s="55">
        <v>44974</v>
      </c>
      <c r="E7" s="40" t="s">
        <v>289</v>
      </c>
      <c r="F7" s="40">
        <v>627</v>
      </c>
      <c r="G7" s="40" t="s">
        <v>106</v>
      </c>
      <c r="H7" s="40" t="s">
        <v>195</v>
      </c>
      <c r="I7" s="39" t="s">
        <v>111</v>
      </c>
      <c r="J7" s="39" t="s">
        <v>121</v>
      </c>
      <c r="K7" s="39">
        <v>0</v>
      </c>
      <c r="L7" s="40" t="s">
        <v>293</v>
      </c>
    </row>
    <row r="8" spans="1:12" x14ac:dyDescent="0.3">
      <c r="A8" s="39" t="s">
        <v>12</v>
      </c>
      <c r="B8" s="47" t="s">
        <v>13</v>
      </c>
      <c r="C8" s="40" t="s">
        <v>262</v>
      </c>
      <c r="D8" s="55">
        <v>44974</v>
      </c>
      <c r="E8" s="40" t="s">
        <v>289</v>
      </c>
      <c r="F8" s="40">
        <v>627</v>
      </c>
      <c r="G8" s="40" t="s">
        <v>106</v>
      </c>
      <c r="H8" s="40" t="s">
        <v>294</v>
      </c>
      <c r="I8" s="39" t="s">
        <v>111</v>
      </c>
      <c r="J8" s="39" t="s">
        <v>121</v>
      </c>
      <c r="K8" s="39">
        <v>0</v>
      </c>
      <c r="L8" s="40" t="s">
        <v>293</v>
      </c>
    </row>
    <row r="9" spans="1:12" x14ac:dyDescent="0.3">
      <c r="A9" s="39" t="s">
        <v>12</v>
      </c>
      <c r="B9" s="47" t="s">
        <v>13</v>
      </c>
      <c r="C9" s="40" t="s">
        <v>262</v>
      </c>
      <c r="D9" s="55">
        <v>44974</v>
      </c>
      <c r="E9" s="40" t="s">
        <v>289</v>
      </c>
      <c r="F9" s="45">
        <v>10515</v>
      </c>
      <c r="G9" s="40" t="s">
        <v>106</v>
      </c>
      <c r="H9" s="40" t="s">
        <v>295</v>
      </c>
      <c r="I9" s="39" t="s">
        <v>111</v>
      </c>
      <c r="J9" s="39" t="s">
        <v>121</v>
      </c>
      <c r="K9" s="39">
        <v>0</v>
      </c>
      <c r="L9" s="40" t="s">
        <v>296</v>
      </c>
    </row>
    <row r="10" spans="1:12" x14ac:dyDescent="0.3">
      <c r="A10" s="39" t="s">
        <v>12</v>
      </c>
      <c r="B10" s="47" t="s">
        <v>13</v>
      </c>
      <c r="C10" s="40" t="s">
        <v>262</v>
      </c>
      <c r="D10" s="55">
        <v>44972</v>
      </c>
      <c r="E10" s="40" t="s">
        <v>289</v>
      </c>
      <c r="F10" s="40">
        <v>992</v>
      </c>
      <c r="G10" s="40" t="s">
        <v>106</v>
      </c>
      <c r="H10" s="40" t="s">
        <v>290</v>
      </c>
      <c r="I10" s="39" t="s">
        <v>111</v>
      </c>
      <c r="J10" s="39" t="s">
        <v>121</v>
      </c>
      <c r="K10" s="39">
        <v>0</v>
      </c>
      <c r="L10" s="40" t="s">
        <v>291</v>
      </c>
    </row>
    <row r="11" spans="1:12" x14ac:dyDescent="0.3">
      <c r="A11" s="39" t="s">
        <v>12</v>
      </c>
      <c r="B11" s="47" t="s">
        <v>13</v>
      </c>
      <c r="C11" s="40" t="s">
        <v>262</v>
      </c>
      <c r="D11" s="55">
        <v>44951</v>
      </c>
      <c r="E11" s="40" t="s">
        <v>289</v>
      </c>
      <c r="F11" s="45">
        <v>4894</v>
      </c>
      <c r="G11" s="40" t="s">
        <v>106</v>
      </c>
      <c r="H11" s="40" t="s">
        <v>297</v>
      </c>
      <c r="I11" s="39" t="s">
        <v>111</v>
      </c>
      <c r="J11" s="39" t="s">
        <v>121</v>
      </c>
      <c r="K11" s="39">
        <v>0</v>
      </c>
      <c r="L11" s="40" t="s">
        <v>298</v>
      </c>
    </row>
    <row r="12" spans="1:12" x14ac:dyDescent="0.3">
      <c r="A12" s="39" t="s">
        <v>12</v>
      </c>
      <c r="B12" s="47" t="s">
        <v>13</v>
      </c>
      <c r="C12" s="40" t="s">
        <v>262</v>
      </c>
      <c r="D12" s="55">
        <v>44950</v>
      </c>
      <c r="E12" s="40" t="s">
        <v>289</v>
      </c>
      <c r="F12" s="48">
        <v>4960</v>
      </c>
      <c r="G12" s="40" t="s">
        <v>106</v>
      </c>
      <c r="H12" s="39" t="s">
        <v>299</v>
      </c>
      <c r="I12" s="39" t="s">
        <v>111</v>
      </c>
      <c r="J12" s="39" t="s">
        <v>121</v>
      </c>
      <c r="K12" s="39">
        <v>0</v>
      </c>
      <c r="L12" s="40" t="s">
        <v>300</v>
      </c>
    </row>
    <row r="13" spans="1:12" x14ac:dyDescent="0.3">
      <c r="A13" s="39" t="s">
        <v>12</v>
      </c>
      <c r="B13" s="47" t="s">
        <v>13</v>
      </c>
      <c r="C13" s="40" t="s">
        <v>262</v>
      </c>
      <c r="D13" s="55">
        <v>44931</v>
      </c>
      <c r="E13" s="40" t="s">
        <v>289</v>
      </c>
      <c r="F13" s="44">
        <v>4894</v>
      </c>
      <c r="G13" s="40" t="s">
        <v>106</v>
      </c>
      <c r="H13" s="40" t="s">
        <v>301</v>
      </c>
      <c r="I13" s="39" t="s">
        <v>111</v>
      </c>
      <c r="J13" s="39" t="s">
        <v>121</v>
      </c>
      <c r="K13" s="39">
        <v>0</v>
      </c>
      <c r="L13" s="40" t="s">
        <v>298</v>
      </c>
    </row>
    <row r="14" spans="1:12" x14ac:dyDescent="0.3">
      <c r="A14" s="39" t="s">
        <v>12</v>
      </c>
      <c r="B14" s="47" t="s">
        <v>13</v>
      </c>
      <c r="C14" s="40" t="s">
        <v>262</v>
      </c>
      <c r="D14" s="55">
        <v>44928</v>
      </c>
      <c r="E14" s="40" t="s">
        <v>289</v>
      </c>
      <c r="F14" s="44">
        <v>4894</v>
      </c>
      <c r="G14" s="40" t="s">
        <v>106</v>
      </c>
      <c r="H14" s="40" t="s">
        <v>199</v>
      </c>
      <c r="I14" s="39" t="s">
        <v>111</v>
      </c>
      <c r="J14" s="39" t="s">
        <v>121</v>
      </c>
      <c r="K14" s="39">
        <v>0</v>
      </c>
      <c r="L14" s="40" t="s">
        <v>298</v>
      </c>
    </row>
    <row r="15" spans="1:12" x14ac:dyDescent="0.3">
      <c r="A15" s="39" t="s">
        <v>12</v>
      </c>
      <c r="B15" s="54" t="s">
        <v>13</v>
      </c>
      <c r="C15" s="40" t="s">
        <v>262</v>
      </c>
      <c r="D15" s="55">
        <v>44928</v>
      </c>
      <c r="E15" s="40" t="s">
        <v>289</v>
      </c>
      <c r="F15" s="44">
        <v>4894</v>
      </c>
      <c r="G15" s="40" t="s">
        <v>106</v>
      </c>
      <c r="H15" s="40" t="s">
        <v>302</v>
      </c>
      <c r="I15" s="39" t="s">
        <v>111</v>
      </c>
      <c r="J15" s="39" t="s">
        <v>121</v>
      </c>
      <c r="K15" s="39">
        <v>0</v>
      </c>
      <c r="L15" s="40" t="s">
        <v>298</v>
      </c>
    </row>
    <row r="16" spans="1:12" x14ac:dyDescent="0.3">
      <c r="A16" s="39" t="s">
        <v>12</v>
      </c>
      <c r="B16" s="47" t="s">
        <v>13</v>
      </c>
      <c r="C16" s="40" t="s">
        <v>262</v>
      </c>
      <c r="D16" s="55">
        <v>44911</v>
      </c>
      <c r="E16" s="40" t="s">
        <v>303</v>
      </c>
      <c r="F16" s="44">
        <v>4267</v>
      </c>
      <c r="G16" s="40" t="s">
        <v>106</v>
      </c>
      <c r="H16" s="40" t="s">
        <v>294</v>
      </c>
      <c r="I16" s="39" t="s">
        <v>111</v>
      </c>
      <c r="J16" s="39" t="s">
        <v>121</v>
      </c>
      <c r="K16" s="39">
        <v>0</v>
      </c>
      <c r="L16" s="40" t="s">
        <v>298</v>
      </c>
    </row>
    <row r="17" spans="1:12" x14ac:dyDescent="0.3">
      <c r="A17" s="39" t="s">
        <v>12</v>
      </c>
      <c r="B17" s="47" t="s">
        <v>13</v>
      </c>
      <c r="C17" s="40" t="s">
        <v>262</v>
      </c>
      <c r="D17" s="55">
        <v>44911</v>
      </c>
      <c r="E17" s="40" t="s">
        <v>303</v>
      </c>
      <c r="F17" s="40">
        <v>15000</v>
      </c>
      <c r="G17" s="40" t="s">
        <v>106</v>
      </c>
      <c r="H17" s="40" t="s">
        <v>304</v>
      </c>
      <c r="I17" s="39" t="s">
        <v>111</v>
      </c>
      <c r="J17" s="39" t="s">
        <v>121</v>
      </c>
      <c r="K17" s="39">
        <v>0</v>
      </c>
      <c r="L17" s="40" t="s">
        <v>305</v>
      </c>
    </row>
    <row r="18" spans="1:12" x14ac:dyDescent="0.3">
      <c r="A18" s="39" t="s">
        <v>12</v>
      </c>
      <c r="B18" s="47" t="s">
        <v>13</v>
      </c>
      <c r="C18" s="40" t="s">
        <v>262</v>
      </c>
      <c r="D18" s="55">
        <v>44908</v>
      </c>
      <c r="E18" s="40" t="s">
        <v>303</v>
      </c>
      <c r="F18" s="44">
        <v>4267</v>
      </c>
      <c r="G18" s="40" t="s">
        <v>106</v>
      </c>
      <c r="H18" s="40" t="s">
        <v>195</v>
      </c>
      <c r="I18" s="39" t="s">
        <v>111</v>
      </c>
      <c r="J18" s="39" t="s">
        <v>121</v>
      </c>
      <c r="K18" s="39">
        <v>0</v>
      </c>
      <c r="L18" s="40" t="s">
        <v>298</v>
      </c>
    </row>
    <row r="19" spans="1:12" x14ac:dyDescent="0.3">
      <c r="A19" s="39" t="s">
        <v>12</v>
      </c>
      <c r="B19" s="47" t="s">
        <v>13</v>
      </c>
      <c r="C19" s="40" t="s">
        <v>262</v>
      </c>
      <c r="D19" s="55">
        <v>44894</v>
      </c>
      <c r="E19" s="40" t="s">
        <v>303</v>
      </c>
      <c r="F19" s="40">
        <v>50000</v>
      </c>
      <c r="G19" s="40" t="s">
        <v>106</v>
      </c>
      <c r="H19" s="40" t="s">
        <v>295</v>
      </c>
      <c r="I19" s="39" t="s">
        <v>111</v>
      </c>
      <c r="J19" s="39" t="s">
        <v>121</v>
      </c>
      <c r="K19" s="39">
        <v>0</v>
      </c>
      <c r="L19" s="40" t="s">
        <v>306</v>
      </c>
    </row>
    <row r="20" spans="1:12" x14ac:dyDescent="0.3">
      <c r="A20" s="39" t="s">
        <v>12</v>
      </c>
      <c r="B20" s="47" t="s">
        <v>13</v>
      </c>
      <c r="C20" s="40" t="s">
        <v>262</v>
      </c>
      <c r="D20" s="55">
        <v>44886</v>
      </c>
      <c r="E20" s="40" t="s">
        <v>303</v>
      </c>
      <c r="F20" s="51">
        <v>7080</v>
      </c>
      <c r="G20" s="40" t="s">
        <v>106</v>
      </c>
      <c r="H20" s="51" t="s">
        <v>307</v>
      </c>
      <c r="I20" s="39" t="s">
        <v>111</v>
      </c>
      <c r="J20" s="39" t="s">
        <v>121</v>
      </c>
      <c r="K20" s="39">
        <v>0</v>
      </c>
      <c r="L20" s="40" t="s">
        <v>308</v>
      </c>
    </row>
    <row r="21" spans="1:12" x14ac:dyDescent="0.3">
      <c r="A21" s="39" t="s">
        <v>12</v>
      </c>
      <c r="B21" s="47" t="s">
        <v>13</v>
      </c>
      <c r="C21" s="40" t="s">
        <v>262</v>
      </c>
      <c r="D21" s="55">
        <v>44837</v>
      </c>
      <c r="E21" s="40" t="s">
        <v>303</v>
      </c>
      <c r="F21" s="40">
        <v>250</v>
      </c>
      <c r="G21" s="40" t="s">
        <v>106</v>
      </c>
      <c r="H21" s="40" t="s">
        <v>110</v>
      </c>
      <c r="I21" s="39" t="s">
        <v>111</v>
      </c>
      <c r="J21" s="39" t="s">
        <v>121</v>
      </c>
      <c r="K21" s="39">
        <v>0</v>
      </c>
      <c r="L21" s="40" t="s">
        <v>309</v>
      </c>
    </row>
    <row r="22" spans="1:12" x14ac:dyDescent="0.3">
      <c r="A22" s="39" t="s">
        <v>12</v>
      </c>
      <c r="B22" s="47" t="s">
        <v>13</v>
      </c>
      <c r="C22" s="40" t="s">
        <v>262</v>
      </c>
      <c r="D22" s="55">
        <v>44816</v>
      </c>
      <c r="E22" s="40" t="s">
        <v>303</v>
      </c>
      <c r="F22" s="40">
        <v>1448.7</v>
      </c>
      <c r="G22" s="40" t="s">
        <v>106</v>
      </c>
      <c r="H22" s="40" t="s">
        <v>310</v>
      </c>
      <c r="I22" s="39" t="s">
        <v>111</v>
      </c>
      <c r="J22" s="39" t="s">
        <v>121</v>
      </c>
      <c r="K22" s="39">
        <v>0</v>
      </c>
      <c r="L22" s="40" t="s">
        <v>311</v>
      </c>
    </row>
    <row r="23" spans="1:12" x14ac:dyDescent="0.3">
      <c r="A23" s="40" t="s">
        <v>12</v>
      </c>
      <c r="B23" s="42" t="s">
        <v>13</v>
      </c>
      <c r="C23" s="40" t="s">
        <v>262</v>
      </c>
      <c r="D23" s="55">
        <v>44728</v>
      </c>
      <c r="E23" s="40" t="s">
        <v>303</v>
      </c>
      <c r="F23" s="45">
        <v>74980</v>
      </c>
      <c r="G23" s="40" t="s">
        <v>106</v>
      </c>
      <c r="H23" s="40" t="s">
        <v>199</v>
      </c>
      <c r="I23" s="40" t="s">
        <v>111</v>
      </c>
      <c r="J23" s="40" t="s">
        <v>121</v>
      </c>
      <c r="K23" s="40">
        <v>0</v>
      </c>
      <c r="L23" s="40" t="s">
        <v>312</v>
      </c>
    </row>
    <row r="24" spans="1:12" x14ac:dyDescent="0.3">
      <c r="A24" s="39" t="s">
        <v>12</v>
      </c>
      <c r="B24" s="47" t="s">
        <v>13</v>
      </c>
      <c r="C24" s="40" t="s">
        <v>262</v>
      </c>
      <c r="D24" s="55">
        <v>44713</v>
      </c>
      <c r="E24" s="40" t="s">
        <v>303</v>
      </c>
      <c r="F24" s="40">
        <v>50000</v>
      </c>
      <c r="G24" s="40" t="s">
        <v>106</v>
      </c>
      <c r="H24" s="40" t="s">
        <v>295</v>
      </c>
      <c r="I24" s="39" t="s">
        <v>111</v>
      </c>
      <c r="J24" s="39" t="s">
        <v>121</v>
      </c>
      <c r="K24" s="39">
        <v>0</v>
      </c>
      <c r="L24" s="40" t="s">
        <v>313</v>
      </c>
    </row>
    <row r="25" spans="1:12" s="49" customFormat="1" x14ac:dyDescent="0.3">
      <c r="A25" s="39" t="s">
        <v>12</v>
      </c>
      <c r="B25" s="47" t="s">
        <v>13</v>
      </c>
      <c r="C25" s="39" t="s">
        <v>118</v>
      </c>
      <c r="D25" s="58">
        <v>44704</v>
      </c>
      <c r="E25" s="39" t="s">
        <v>289</v>
      </c>
      <c r="F25" s="39">
        <v>1500</v>
      </c>
      <c r="G25" s="39" t="s">
        <v>106</v>
      </c>
      <c r="H25" s="39" t="s">
        <v>314</v>
      </c>
      <c r="I25" s="39" t="s">
        <v>111</v>
      </c>
      <c r="J25" s="39" t="s">
        <v>121</v>
      </c>
      <c r="K25" s="39">
        <v>0</v>
      </c>
      <c r="L25" s="39" t="s">
        <v>315</v>
      </c>
    </row>
    <row r="26" spans="1:12" x14ac:dyDescent="0.3">
      <c r="A26" s="39" t="s">
        <v>12</v>
      </c>
      <c r="B26" s="47" t="s">
        <v>13</v>
      </c>
      <c r="C26" s="40" t="s">
        <v>118</v>
      </c>
      <c r="D26" s="55">
        <v>44704</v>
      </c>
      <c r="E26" s="40" t="s">
        <v>289</v>
      </c>
      <c r="F26" s="40">
        <v>4870</v>
      </c>
      <c r="G26" s="40" t="s">
        <v>106</v>
      </c>
      <c r="H26" s="40" t="s">
        <v>20</v>
      </c>
      <c r="I26" s="39" t="s">
        <v>111</v>
      </c>
      <c r="J26" s="39" t="s">
        <v>121</v>
      </c>
      <c r="K26" s="39">
        <v>0</v>
      </c>
      <c r="L26" s="40" t="s">
        <v>316</v>
      </c>
    </row>
    <row r="27" spans="1:12" x14ac:dyDescent="0.3">
      <c r="A27" s="39" t="s">
        <v>12</v>
      </c>
      <c r="B27" s="47" t="s">
        <v>13</v>
      </c>
      <c r="C27" s="40" t="s">
        <v>118</v>
      </c>
      <c r="D27" s="55">
        <v>44698</v>
      </c>
      <c r="E27" s="40" t="s">
        <v>303</v>
      </c>
      <c r="F27" s="40">
        <v>3500</v>
      </c>
      <c r="G27" s="40" t="s">
        <v>106</v>
      </c>
      <c r="H27" s="40" t="s">
        <v>317</v>
      </c>
      <c r="I27" s="39" t="s">
        <v>111</v>
      </c>
      <c r="J27" s="39" t="s">
        <v>121</v>
      </c>
      <c r="K27" s="39">
        <v>0</v>
      </c>
      <c r="L27" s="40" t="s">
        <v>318</v>
      </c>
    </row>
    <row r="28" spans="1:12" x14ac:dyDescent="0.3">
      <c r="A28" s="39" t="s">
        <v>12</v>
      </c>
      <c r="B28" s="47" t="s">
        <v>13</v>
      </c>
      <c r="C28" s="40" t="s">
        <v>118</v>
      </c>
      <c r="D28" s="55">
        <v>44690</v>
      </c>
      <c r="E28" s="40" t="s">
        <v>303</v>
      </c>
      <c r="F28" s="40">
        <v>1000</v>
      </c>
      <c r="G28" s="40" t="s">
        <v>106</v>
      </c>
      <c r="H28" s="40" t="s">
        <v>319</v>
      </c>
      <c r="I28" s="39" t="s">
        <v>111</v>
      </c>
      <c r="J28" s="39" t="s">
        <v>320</v>
      </c>
      <c r="K28" s="39">
        <v>0</v>
      </c>
      <c r="L28" s="40" t="s">
        <v>321</v>
      </c>
    </row>
    <row r="29" spans="1:12" x14ac:dyDescent="0.3">
      <c r="A29" s="39" t="s">
        <v>12</v>
      </c>
      <c r="B29" s="47" t="s">
        <v>13</v>
      </c>
      <c r="C29" s="40" t="s">
        <v>322</v>
      </c>
      <c r="D29" s="55">
        <v>44690</v>
      </c>
      <c r="E29" s="40" t="s">
        <v>303</v>
      </c>
      <c r="F29" s="40">
        <v>2000</v>
      </c>
      <c r="G29" s="40" t="s">
        <v>106</v>
      </c>
      <c r="H29" s="40" t="s">
        <v>323</v>
      </c>
      <c r="I29" s="39" t="s">
        <v>111</v>
      </c>
      <c r="J29" s="39" t="s">
        <v>121</v>
      </c>
      <c r="K29" s="39">
        <v>0</v>
      </c>
      <c r="L29" s="40" t="s">
        <v>324</v>
      </c>
    </row>
    <row r="30" spans="1:12" x14ac:dyDescent="0.3">
      <c r="A30" s="39" t="s">
        <v>12</v>
      </c>
      <c r="B30" s="47" t="s">
        <v>13</v>
      </c>
      <c r="C30" s="40" t="s">
        <v>118</v>
      </c>
      <c r="D30" s="55">
        <v>44679</v>
      </c>
      <c r="E30" s="40" t="s">
        <v>303</v>
      </c>
      <c r="F30" s="40">
        <v>500</v>
      </c>
      <c r="G30" s="40" t="s">
        <v>106</v>
      </c>
      <c r="H30" s="40" t="s">
        <v>325</v>
      </c>
      <c r="I30" s="39" t="s">
        <v>111</v>
      </c>
      <c r="J30" s="39" t="s">
        <v>320</v>
      </c>
      <c r="K30" s="39">
        <v>0</v>
      </c>
      <c r="L30" s="40" t="s">
        <v>326</v>
      </c>
    </row>
    <row r="31" spans="1:12" x14ac:dyDescent="0.3">
      <c r="A31" s="39" t="s">
        <v>12</v>
      </c>
      <c r="B31" s="47" t="s">
        <v>13</v>
      </c>
      <c r="C31" s="40" t="s">
        <v>118</v>
      </c>
      <c r="D31" s="55">
        <v>44679</v>
      </c>
      <c r="E31" s="40" t="s">
        <v>303</v>
      </c>
      <c r="F31" s="40">
        <v>2000</v>
      </c>
      <c r="G31" s="40" t="s">
        <v>106</v>
      </c>
      <c r="H31" s="40" t="s">
        <v>327</v>
      </c>
      <c r="I31" s="39" t="s">
        <v>111</v>
      </c>
      <c r="J31" s="39" t="s">
        <v>121</v>
      </c>
      <c r="K31" s="39">
        <v>0</v>
      </c>
      <c r="L31" s="40" t="s">
        <v>328</v>
      </c>
    </row>
    <row r="32" spans="1:12" x14ac:dyDescent="0.3">
      <c r="A32" s="39" t="s">
        <v>12</v>
      </c>
      <c r="B32" s="47" t="s">
        <v>13</v>
      </c>
      <c r="C32" s="40" t="s">
        <v>118</v>
      </c>
      <c r="D32" s="55">
        <v>44677</v>
      </c>
      <c r="E32" s="40" t="s">
        <v>303</v>
      </c>
      <c r="F32" s="40">
        <v>2000</v>
      </c>
      <c r="G32" s="40" t="s">
        <v>106</v>
      </c>
      <c r="H32" s="40" t="s">
        <v>126</v>
      </c>
      <c r="I32" s="39" t="s">
        <v>111</v>
      </c>
      <c r="J32" s="39" t="s">
        <v>121</v>
      </c>
      <c r="K32" s="39">
        <v>0</v>
      </c>
      <c r="L32" s="40" t="s">
        <v>329</v>
      </c>
    </row>
    <row r="33" spans="1:12" x14ac:dyDescent="0.3">
      <c r="A33" s="39" t="s">
        <v>12</v>
      </c>
      <c r="B33" s="47" t="s">
        <v>13</v>
      </c>
      <c r="C33" s="40" t="s">
        <v>118</v>
      </c>
      <c r="D33" s="55">
        <v>44677</v>
      </c>
      <c r="E33" s="40" t="s">
        <v>303</v>
      </c>
      <c r="F33" s="40">
        <v>800</v>
      </c>
      <c r="G33" s="40" t="s">
        <v>106</v>
      </c>
      <c r="H33" s="40" t="s">
        <v>330</v>
      </c>
      <c r="I33" s="39" t="s">
        <v>111</v>
      </c>
      <c r="J33" s="39" t="s">
        <v>121</v>
      </c>
      <c r="K33" s="39">
        <v>0</v>
      </c>
      <c r="L33" s="40" t="s">
        <v>331</v>
      </c>
    </row>
    <row r="34" spans="1:12" x14ac:dyDescent="0.3">
      <c r="A34" s="39" t="s">
        <v>12</v>
      </c>
      <c r="B34" s="47" t="s">
        <v>13</v>
      </c>
      <c r="C34" s="40" t="s">
        <v>118</v>
      </c>
      <c r="D34" s="55">
        <v>44677</v>
      </c>
      <c r="E34" s="40" t="s">
        <v>303</v>
      </c>
      <c r="F34" s="39">
        <v>1000</v>
      </c>
      <c r="G34" s="40" t="s">
        <v>106</v>
      </c>
      <c r="H34" s="40" t="s">
        <v>332</v>
      </c>
      <c r="I34" s="39" t="s">
        <v>111</v>
      </c>
      <c r="J34" s="39" t="s">
        <v>320</v>
      </c>
      <c r="K34" s="39">
        <v>0</v>
      </c>
      <c r="L34" s="40" t="s">
        <v>333</v>
      </c>
    </row>
    <row r="35" spans="1:12" x14ac:dyDescent="0.3">
      <c r="A35" s="39" t="s">
        <v>12</v>
      </c>
      <c r="B35" s="47" t="s">
        <v>13</v>
      </c>
      <c r="C35" s="40" t="s">
        <v>118</v>
      </c>
      <c r="D35" s="55">
        <v>44663</v>
      </c>
      <c r="E35" s="40" t="s">
        <v>303</v>
      </c>
      <c r="F35" s="39">
        <v>4765</v>
      </c>
      <c r="G35" s="40" t="s">
        <v>106</v>
      </c>
      <c r="H35" s="40" t="s">
        <v>334</v>
      </c>
      <c r="I35" s="39" t="s">
        <v>111</v>
      </c>
      <c r="J35" s="39" t="s">
        <v>121</v>
      </c>
      <c r="K35" s="39">
        <v>0</v>
      </c>
      <c r="L35" s="40" t="s">
        <v>335</v>
      </c>
    </row>
    <row r="36" spans="1:12" x14ac:dyDescent="0.3">
      <c r="A36" s="39" t="s">
        <v>12</v>
      </c>
      <c r="B36" s="47" t="s">
        <v>13</v>
      </c>
      <c r="C36" s="40" t="s">
        <v>118</v>
      </c>
      <c r="D36" s="55">
        <v>44663</v>
      </c>
      <c r="E36" s="40" t="s">
        <v>303</v>
      </c>
      <c r="F36" s="40">
        <v>11587.5</v>
      </c>
      <c r="G36" s="40" t="s">
        <v>106</v>
      </c>
      <c r="H36" s="40" t="s">
        <v>336</v>
      </c>
      <c r="I36" s="39" t="s">
        <v>111</v>
      </c>
      <c r="J36" s="39" t="s">
        <v>121</v>
      </c>
      <c r="K36" s="39">
        <v>0</v>
      </c>
      <c r="L36" s="40" t="s">
        <v>337</v>
      </c>
    </row>
    <row r="37" spans="1:12" x14ac:dyDescent="0.3">
      <c r="A37" s="39" t="s">
        <v>12</v>
      </c>
      <c r="B37" s="47" t="s">
        <v>13</v>
      </c>
      <c r="C37" s="40" t="s">
        <v>118</v>
      </c>
      <c r="D37" s="55">
        <v>44663</v>
      </c>
      <c r="E37" s="40" t="s">
        <v>289</v>
      </c>
      <c r="F37" s="40">
        <v>1000</v>
      </c>
      <c r="G37" s="40" t="s">
        <v>106</v>
      </c>
      <c r="H37" s="40" t="s">
        <v>338</v>
      </c>
      <c r="I37" s="39" t="s">
        <v>111</v>
      </c>
      <c r="J37" s="39" t="s">
        <v>320</v>
      </c>
      <c r="K37" s="39">
        <v>0</v>
      </c>
      <c r="L37" s="40" t="s">
        <v>339</v>
      </c>
    </row>
    <row r="38" spans="1:12" x14ac:dyDescent="0.3">
      <c r="A38" s="39" t="s">
        <v>12</v>
      </c>
      <c r="B38" s="47" t="s">
        <v>13</v>
      </c>
      <c r="C38" s="40" t="s">
        <v>118</v>
      </c>
      <c r="D38" s="55">
        <v>44663</v>
      </c>
      <c r="E38" s="40" t="s">
        <v>289</v>
      </c>
      <c r="F38" s="40">
        <v>257.06</v>
      </c>
      <c r="G38" s="40" t="s">
        <v>106</v>
      </c>
      <c r="H38" s="40" t="s">
        <v>314</v>
      </c>
      <c r="I38" s="39" t="s">
        <v>111</v>
      </c>
      <c r="J38" s="39" t="s">
        <v>320</v>
      </c>
      <c r="K38" s="39">
        <v>0</v>
      </c>
      <c r="L38" s="40" t="s">
        <v>340</v>
      </c>
    </row>
    <row r="39" spans="1:12" x14ac:dyDescent="0.3">
      <c r="A39" s="39" t="s">
        <v>12</v>
      </c>
      <c r="B39" s="47" t="s">
        <v>13</v>
      </c>
      <c r="C39" s="40" t="s">
        <v>118</v>
      </c>
      <c r="D39" s="55">
        <v>44663</v>
      </c>
      <c r="E39" s="40" t="s">
        <v>303</v>
      </c>
      <c r="F39" s="40">
        <v>770.24</v>
      </c>
      <c r="G39" s="40" t="s">
        <v>106</v>
      </c>
      <c r="H39" s="40" t="s">
        <v>314</v>
      </c>
      <c r="I39" s="39" t="s">
        <v>111</v>
      </c>
      <c r="J39" s="39" t="s">
        <v>320</v>
      </c>
      <c r="K39" s="39">
        <v>0</v>
      </c>
      <c r="L39" s="40" t="s">
        <v>341</v>
      </c>
    </row>
    <row r="40" spans="1:12" x14ac:dyDescent="0.3">
      <c r="A40" s="39" t="s">
        <v>12</v>
      </c>
      <c r="B40" s="47" t="s">
        <v>13</v>
      </c>
      <c r="C40" s="40" t="s">
        <v>118</v>
      </c>
      <c r="D40" s="55">
        <v>44663</v>
      </c>
      <c r="E40" s="40" t="s">
        <v>303</v>
      </c>
      <c r="F40" s="40">
        <v>993.28</v>
      </c>
      <c r="G40" s="40" t="s">
        <v>106</v>
      </c>
      <c r="H40" s="40" t="s">
        <v>342</v>
      </c>
      <c r="I40" s="39" t="s">
        <v>111</v>
      </c>
      <c r="J40" s="39" t="s">
        <v>320</v>
      </c>
      <c r="K40" s="39">
        <v>0</v>
      </c>
      <c r="L40" s="40" t="s">
        <v>343</v>
      </c>
    </row>
    <row r="41" spans="1:12" x14ac:dyDescent="0.3">
      <c r="A41" s="39" t="s">
        <v>12</v>
      </c>
      <c r="B41" s="47" t="s">
        <v>13</v>
      </c>
      <c r="C41" s="40" t="s">
        <v>118</v>
      </c>
      <c r="D41" s="55">
        <v>44663</v>
      </c>
      <c r="E41" s="40" t="s">
        <v>303</v>
      </c>
      <c r="F41" s="40">
        <v>1000</v>
      </c>
      <c r="G41" s="40" t="s">
        <v>106</v>
      </c>
      <c r="H41" s="40" t="s">
        <v>230</v>
      </c>
      <c r="I41" s="39" t="s">
        <v>111</v>
      </c>
      <c r="J41" s="39" t="s">
        <v>320</v>
      </c>
      <c r="K41" s="39">
        <v>0</v>
      </c>
      <c r="L41" s="40" t="s">
        <v>344</v>
      </c>
    </row>
    <row r="42" spans="1:12" x14ac:dyDescent="0.3">
      <c r="A42" s="39" t="s">
        <v>12</v>
      </c>
      <c r="B42" s="47" t="s">
        <v>13</v>
      </c>
      <c r="C42" s="40" t="s">
        <v>118</v>
      </c>
      <c r="D42" s="55">
        <v>44663</v>
      </c>
      <c r="E42" s="40" t="s">
        <v>303</v>
      </c>
      <c r="F42" s="40">
        <v>500</v>
      </c>
      <c r="G42" s="40" t="s">
        <v>106</v>
      </c>
      <c r="H42" s="40" t="s">
        <v>345</v>
      </c>
      <c r="I42" s="39" t="s">
        <v>111</v>
      </c>
      <c r="J42" s="39" t="s">
        <v>320</v>
      </c>
      <c r="K42" s="39">
        <v>0</v>
      </c>
      <c r="L42" s="40" t="s">
        <v>346</v>
      </c>
    </row>
    <row r="43" spans="1:12" s="49" customFormat="1" x14ac:dyDescent="0.3">
      <c r="A43" s="39" t="s">
        <v>12</v>
      </c>
      <c r="B43" s="47" t="s">
        <v>13</v>
      </c>
      <c r="C43" s="39" t="s">
        <v>322</v>
      </c>
      <c r="D43" s="58">
        <v>44805</v>
      </c>
      <c r="E43" s="39" t="s">
        <v>303</v>
      </c>
      <c r="F43" s="39">
        <v>2000</v>
      </c>
      <c r="G43" s="39" t="s">
        <v>106</v>
      </c>
      <c r="H43" s="39" t="s">
        <v>104</v>
      </c>
      <c r="I43" s="39" t="s">
        <v>111</v>
      </c>
      <c r="J43" s="39" t="s">
        <v>121</v>
      </c>
      <c r="K43" s="39">
        <v>0</v>
      </c>
      <c r="L43" s="39" t="s">
        <v>347</v>
      </c>
    </row>
    <row r="44" spans="1:12" x14ac:dyDescent="0.3">
      <c r="A44" s="39" t="s">
        <v>12</v>
      </c>
      <c r="B44" s="47" t="s">
        <v>13</v>
      </c>
      <c r="C44" s="40" t="s">
        <v>118</v>
      </c>
      <c r="D44" s="40" t="s">
        <v>348</v>
      </c>
      <c r="E44" s="40" t="s">
        <v>303</v>
      </c>
      <c r="F44" s="40">
        <v>4920</v>
      </c>
      <c r="G44" s="40" t="s">
        <v>106</v>
      </c>
      <c r="H44" s="40" t="s">
        <v>349</v>
      </c>
      <c r="I44" s="39" t="s">
        <v>111</v>
      </c>
      <c r="J44" s="39" t="s">
        <v>121</v>
      </c>
      <c r="K44" s="39">
        <v>0</v>
      </c>
      <c r="L44" s="40" t="s">
        <v>350</v>
      </c>
    </row>
    <row r="45" spans="1:12" x14ac:dyDescent="0.3">
      <c r="A45" s="39" t="s">
        <v>12</v>
      </c>
      <c r="B45" s="47" t="s">
        <v>13</v>
      </c>
      <c r="C45" s="40" t="s">
        <v>118</v>
      </c>
      <c r="D45" s="55">
        <v>44775</v>
      </c>
      <c r="E45" s="40" t="s">
        <v>303</v>
      </c>
      <c r="F45" s="40">
        <v>1603</v>
      </c>
      <c r="G45" s="40" t="s">
        <v>106</v>
      </c>
      <c r="H45" s="40" t="s">
        <v>196</v>
      </c>
      <c r="I45" s="39" t="s">
        <v>111</v>
      </c>
      <c r="J45" s="39" t="s">
        <v>121</v>
      </c>
      <c r="K45" s="39">
        <v>0</v>
      </c>
      <c r="L45" s="40" t="s">
        <v>351</v>
      </c>
    </row>
    <row r="46" spans="1:12" x14ac:dyDescent="0.3">
      <c r="A46" s="39" t="s">
        <v>12</v>
      </c>
      <c r="B46" s="47" t="s">
        <v>13</v>
      </c>
      <c r="C46" s="40" t="s">
        <v>118</v>
      </c>
      <c r="D46" s="55">
        <v>44775</v>
      </c>
      <c r="E46" s="40" t="s">
        <v>303</v>
      </c>
      <c r="F46" s="40">
        <v>8250</v>
      </c>
      <c r="G46" s="40" t="s">
        <v>106</v>
      </c>
      <c r="H46" s="40" t="s">
        <v>352</v>
      </c>
      <c r="I46" s="39" t="s">
        <v>111</v>
      </c>
      <c r="J46" s="39" t="s">
        <v>121</v>
      </c>
      <c r="K46" s="39">
        <v>0</v>
      </c>
      <c r="L46" s="40" t="s">
        <v>353</v>
      </c>
    </row>
    <row r="47" spans="1:12" x14ac:dyDescent="0.3">
      <c r="A47" s="39" t="s">
        <v>12</v>
      </c>
      <c r="B47" s="47" t="s">
        <v>13</v>
      </c>
      <c r="C47" s="40" t="s">
        <v>118</v>
      </c>
      <c r="D47" s="55">
        <v>44761</v>
      </c>
      <c r="E47" s="40" t="s">
        <v>303</v>
      </c>
      <c r="F47" s="40">
        <v>2464</v>
      </c>
      <c r="G47" s="40" t="s">
        <v>106</v>
      </c>
      <c r="H47" s="40" t="s">
        <v>354</v>
      </c>
      <c r="I47" s="39" t="s">
        <v>111</v>
      </c>
      <c r="J47" s="39" t="s">
        <v>121</v>
      </c>
      <c r="K47" s="39">
        <v>0</v>
      </c>
      <c r="L47" s="40" t="s">
        <v>355</v>
      </c>
    </row>
    <row r="48" spans="1:12" x14ac:dyDescent="0.3">
      <c r="A48" s="39" t="s">
        <v>12</v>
      </c>
      <c r="B48" s="47" t="s">
        <v>13</v>
      </c>
      <c r="C48" s="40" t="s">
        <v>118</v>
      </c>
      <c r="D48" s="55">
        <v>44754</v>
      </c>
      <c r="E48" s="40" t="s">
        <v>303</v>
      </c>
      <c r="F48" s="40">
        <v>1603</v>
      </c>
      <c r="G48" s="40" t="s">
        <v>106</v>
      </c>
      <c r="H48" s="40" t="s">
        <v>356</v>
      </c>
      <c r="I48" s="39" t="s">
        <v>111</v>
      </c>
      <c r="J48" s="39" t="s">
        <v>121</v>
      </c>
      <c r="K48" s="39">
        <v>0</v>
      </c>
      <c r="L48" s="40" t="s">
        <v>357</v>
      </c>
    </row>
    <row r="49" spans="1:12" x14ac:dyDescent="0.3">
      <c r="A49" s="39" t="s">
        <v>12</v>
      </c>
      <c r="B49" s="47" t="s">
        <v>13</v>
      </c>
      <c r="C49" s="40" t="s">
        <v>118</v>
      </c>
      <c r="D49" s="55">
        <v>44749</v>
      </c>
      <c r="E49" s="40" t="s">
        <v>303</v>
      </c>
      <c r="F49" s="40">
        <v>8000</v>
      </c>
      <c r="G49" s="40" t="s">
        <v>106</v>
      </c>
      <c r="H49" s="40" t="s">
        <v>358</v>
      </c>
      <c r="I49" s="39" t="s">
        <v>111</v>
      </c>
      <c r="J49" s="39" t="s">
        <v>121</v>
      </c>
      <c r="K49" s="39">
        <v>0</v>
      </c>
      <c r="L49" s="40" t="s">
        <v>359</v>
      </c>
    </row>
    <row r="50" spans="1:12" x14ac:dyDescent="0.3">
      <c r="A50" s="39" t="s">
        <v>12</v>
      </c>
      <c r="B50" s="47" t="s">
        <v>13</v>
      </c>
      <c r="C50" s="40" t="s">
        <v>118</v>
      </c>
      <c r="D50" s="55">
        <v>44746</v>
      </c>
      <c r="E50" s="40" t="s">
        <v>289</v>
      </c>
      <c r="F50" s="50">
        <v>4765</v>
      </c>
      <c r="G50" s="40" t="s">
        <v>106</v>
      </c>
      <c r="H50" s="40" t="s">
        <v>334</v>
      </c>
      <c r="I50" s="39" t="s">
        <v>111</v>
      </c>
      <c r="J50" s="39" t="s">
        <v>121</v>
      </c>
      <c r="K50" s="39">
        <v>0</v>
      </c>
      <c r="L50" s="40" t="s">
        <v>360</v>
      </c>
    </row>
    <row r="51" spans="1:12" x14ac:dyDescent="0.3">
      <c r="A51" s="39" t="s">
        <v>12</v>
      </c>
      <c r="B51" s="47" t="s">
        <v>13</v>
      </c>
      <c r="C51" s="40" t="s">
        <v>118</v>
      </c>
      <c r="D51" s="55">
        <v>44746</v>
      </c>
      <c r="E51" s="40" t="s">
        <v>289</v>
      </c>
      <c r="F51" s="40">
        <v>11587.5</v>
      </c>
      <c r="G51" s="40" t="s">
        <v>106</v>
      </c>
      <c r="H51" s="40" t="s">
        <v>336</v>
      </c>
      <c r="I51" s="39" t="s">
        <v>111</v>
      </c>
      <c r="J51" s="39" t="s">
        <v>121</v>
      </c>
      <c r="K51" s="39">
        <v>0</v>
      </c>
      <c r="L51" s="40" t="s">
        <v>361</v>
      </c>
    </row>
    <row r="52" spans="1:12" x14ac:dyDescent="0.3">
      <c r="A52" s="39" t="s">
        <v>12</v>
      </c>
      <c r="B52" s="47" t="s">
        <v>13</v>
      </c>
      <c r="C52" s="40" t="s">
        <v>118</v>
      </c>
      <c r="D52" s="55">
        <v>44749</v>
      </c>
      <c r="E52" s="40" t="s">
        <v>303</v>
      </c>
      <c r="F52" s="40">
        <v>27549</v>
      </c>
      <c r="G52" s="40" t="s">
        <v>106</v>
      </c>
      <c r="H52" s="40" t="s">
        <v>362</v>
      </c>
      <c r="I52" s="39" t="s">
        <v>111</v>
      </c>
      <c r="J52" s="39" t="s">
        <v>121</v>
      </c>
      <c r="K52" s="39">
        <v>0</v>
      </c>
      <c r="L52" s="40" t="s">
        <v>363</v>
      </c>
    </row>
    <row r="53" spans="1:12" x14ac:dyDescent="0.3">
      <c r="A53" s="39" t="s">
        <v>12</v>
      </c>
      <c r="B53" s="47" t="s">
        <v>13</v>
      </c>
      <c r="C53" s="40" t="s">
        <v>118</v>
      </c>
      <c r="D53" s="55">
        <v>44749</v>
      </c>
      <c r="E53" s="40" t="s">
        <v>303</v>
      </c>
      <c r="F53" s="40">
        <v>27549</v>
      </c>
      <c r="G53" s="40" t="s">
        <v>106</v>
      </c>
      <c r="H53" s="40" t="s">
        <v>362</v>
      </c>
      <c r="I53" s="39" t="s">
        <v>111</v>
      </c>
      <c r="J53" s="39" t="s">
        <v>121</v>
      </c>
      <c r="K53" s="39">
        <v>0</v>
      </c>
      <c r="L53" s="40" t="s">
        <v>364</v>
      </c>
    </row>
    <row r="54" spans="1:12" x14ac:dyDescent="0.3">
      <c r="A54" s="39" t="s">
        <v>12</v>
      </c>
      <c r="B54" s="47" t="s">
        <v>13</v>
      </c>
      <c r="C54" s="40" t="s">
        <v>118</v>
      </c>
      <c r="D54" s="55">
        <v>44742</v>
      </c>
      <c r="E54" s="40" t="s">
        <v>303</v>
      </c>
      <c r="F54" s="40">
        <v>15000</v>
      </c>
      <c r="G54" s="40" t="s">
        <v>106</v>
      </c>
      <c r="H54" s="40" t="s">
        <v>104</v>
      </c>
      <c r="I54" s="39" t="s">
        <v>111</v>
      </c>
      <c r="J54" s="39" t="s">
        <v>121</v>
      </c>
      <c r="K54" s="39">
        <v>0</v>
      </c>
      <c r="L54" s="40" t="s">
        <v>365</v>
      </c>
    </row>
    <row r="55" spans="1:12" x14ac:dyDescent="0.3">
      <c r="A55" s="39" t="s">
        <v>12</v>
      </c>
      <c r="B55" s="47" t="s">
        <v>13</v>
      </c>
      <c r="C55" s="40" t="s">
        <v>118</v>
      </c>
      <c r="D55" s="55">
        <v>44733</v>
      </c>
      <c r="E55" s="40" t="s">
        <v>303</v>
      </c>
      <c r="F55" s="40">
        <v>2880</v>
      </c>
      <c r="G55" s="40" t="s">
        <v>106</v>
      </c>
      <c r="H55" s="40" t="s">
        <v>366</v>
      </c>
      <c r="I55" s="39" t="s">
        <v>111</v>
      </c>
      <c r="J55" s="39" t="s">
        <v>121</v>
      </c>
      <c r="K55" s="39">
        <v>0</v>
      </c>
      <c r="L55" s="40" t="s">
        <v>367</v>
      </c>
    </row>
    <row r="56" spans="1:12" x14ac:dyDescent="0.3">
      <c r="A56" s="39" t="s">
        <v>12</v>
      </c>
      <c r="B56" s="47" t="s">
        <v>13</v>
      </c>
      <c r="C56" s="40" t="s">
        <v>118</v>
      </c>
      <c r="D56" s="55">
        <v>44728</v>
      </c>
      <c r="E56" s="40" t="s">
        <v>289</v>
      </c>
      <c r="F56" s="40">
        <v>10000</v>
      </c>
      <c r="G56" s="40" t="s">
        <v>106</v>
      </c>
      <c r="H56" s="40" t="s">
        <v>192</v>
      </c>
      <c r="I56" s="39" t="s">
        <v>111</v>
      </c>
      <c r="J56" s="39" t="s">
        <v>121</v>
      </c>
      <c r="K56" s="39">
        <v>0</v>
      </c>
      <c r="L56" s="40" t="s">
        <v>368</v>
      </c>
    </row>
    <row r="57" spans="1:12" x14ac:dyDescent="0.3">
      <c r="A57" s="39" t="s">
        <v>12</v>
      </c>
      <c r="B57" s="47" t="s">
        <v>13</v>
      </c>
      <c r="C57" s="40" t="s">
        <v>118</v>
      </c>
      <c r="D57" s="55">
        <v>44681</v>
      </c>
      <c r="E57" s="40" t="s">
        <v>303</v>
      </c>
      <c r="F57" s="40">
        <v>2500</v>
      </c>
      <c r="G57" s="40" t="s">
        <v>106</v>
      </c>
      <c r="H57" s="40" t="s">
        <v>369</v>
      </c>
      <c r="I57" s="39" t="s">
        <v>111</v>
      </c>
      <c r="J57" s="39" t="s">
        <v>121</v>
      </c>
      <c r="K57" s="39">
        <v>0</v>
      </c>
      <c r="L57" s="40" t="s">
        <v>370</v>
      </c>
    </row>
    <row r="58" spans="1:12" x14ac:dyDescent="0.3">
      <c r="A58" s="39" t="s">
        <v>12</v>
      </c>
      <c r="B58" s="47" t="s">
        <v>13</v>
      </c>
      <c r="C58" s="40" t="s">
        <v>118</v>
      </c>
      <c r="D58" s="55">
        <v>44678</v>
      </c>
      <c r="E58" s="40" t="s">
        <v>303</v>
      </c>
      <c r="F58" s="40">
        <v>2000</v>
      </c>
      <c r="G58" s="40" t="s">
        <v>106</v>
      </c>
      <c r="H58" s="40" t="s">
        <v>371</v>
      </c>
      <c r="I58" s="39" t="s">
        <v>111</v>
      </c>
      <c r="J58" s="39" t="s">
        <v>121</v>
      </c>
      <c r="K58" s="39">
        <v>0</v>
      </c>
      <c r="L58" s="40" t="s">
        <v>372</v>
      </c>
    </row>
    <row r="59" spans="1:12" x14ac:dyDescent="0.3">
      <c r="A59" s="39" t="s">
        <v>12</v>
      </c>
      <c r="B59" s="47" t="s">
        <v>13</v>
      </c>
      <c r="C59" s="40" t="s">
        <v>118</v>
      </c>
      <c r="D59" s="55">
        <v>44676</v>
      </c>
      <c r="E59" s="40" t="s">
        <v>303</v>
      </c>
      <c r="F59" s="40">
        <v>3000</v>
      </c>
      <c r="G59" s="40" t="s">
        <v>106</v>
      </c>
      <c r="H59" s="40" t="s">
        <v>373</v>
      </c>
      <c r="I59" s="39" t="s">
        <v>111</v>
      </c>
      <c r="J59" s="39" t="s">
        <v>121</v>
      </c>
      <c r="K59" s="39">
        <v>0</v>
      </c>
      <c r="L59" s="40" t="s">
        <v>374</v>
      </c>
    </row>
    <row r="60" spans="1:12" x14ac:dyDescent="0.3">
      <c r="A60" s="39" t="s">
        <v>12</v>
      </c>
      <c r="B60" s="47" t="s">
        <v>13</v>
      </c>
      <c r="C60" s="40" t="s">
        <v>118</v>
      </c>
      <c r="D60" s="55">
        <v>44675</v>
      </c>
      <c r="E60" s="40" t="s">
        <v>303</v>
      </c>
      <c r="F60" s="40">
        <v>1500</v>
      </c>
      <c r="G60" s="40" t="s">
        <v>106</v>
      </c>
      <c r="H60" s="40" t="s">
        <v>375</v>
      </c>
      <c r="I60" s="39" t="s">
        <v>111</v>
      </c>
      <c r="J60" s="39" t="s">
        <v>121</v>
      </c>
      <c r="K60" s="39">
        <v>0</v>
      </c>
      <c r="L60" s="40" t="s">
        <v>376</v>
      </c>
    </row>
    <row r="61" spans="1:12" s="49" customFormat="1" x14ac:dyDescent="0.3">
      <c r="A61" s="39" t="s">
        <v>12</v>
      </c>
      <c r="B61" s="47" t="s">
        <v>13</v>
      </c>
      <c r="C61" s="39" t="s">
        <v>118</v>
      </c>
      <c r="D61" s="58">
        <v>44929</v>
      </c>
      <c r="E61" s="39" t="s">
        <v>303</v>
      </c>
      <c r="F61" s="39">
        <v>1603</v>
      </c>
      <c r="G61" s="39" t="s">
        <v>106</v>
      </c>
      <c r="H61" s="39" t="s">
        <v>196</v>
      </c>
      <c r="I61" s="39" t="s">
        <v>111</v>
      </c>
      <c r="J61" s="39" t="s">
        <v>121</v>
      </c>
      <c r="K61" s="39">
        <v>0</v>
      </c>
      <c r="L61" s="39" t="s">
        <v>377</v>
      </c>
    </row>
    <row r="62" spans="1:12" x14ac:dyDescent="0.3">
      <c r="A62" s="39" t="s">
        <v>12</v>
      </c>
      <c r="B62" s="47" t="s">
        <v>13</v>
      </c>
      <c r="C62" s="40" t="s">
        <v>118</v>
      </c>
      <c r="D62" s="55">
        <v>44929</v>
      </c>
      <c r="E62" s="40" t="s">
        <v>303</v>
      </c>
      <c r="F62" s="40">
        <v>4765</v>
      </c>
      <c r="G62" s="40" t="s">
        <v>106</v>
      </c>
      <c r="H62" s="40" t="s">
        <v>334</v>
      </c>
      <c r="I62" s="39" t="s">
        <v>111</v>
      </c>
      <c r="J62" s="39" t="s">
        <v>121</v>
      </c>
      <c r="K62" s="39">
        <v>0</v>
      </c>
      <c r="L62" s="40" t="s">
        <v>360</v>
      </c>
    </row>
    <row r="63" spans="1:12" x14ac:dyDescent="0.3">
      <c r="A63" s="39" t="s">
        <v>12</v>
      </c>
      <c r="B63" s="47" t="s">
        <v>13</v>
      </c>
      <c r="C63" s="40" t="s">
        <v>118</v>
      </c>
      <c r="D63" s="55">
        <v>44929</v>
      </c>
      <c r="E63" s="40" t="s">
        <v>303</v>
      </c>
      <c r="F63" s="39">
        <v>27549</v>
      </c>
      <c r="G63" s="39" t="s">
        <v>106</v>
      </c>
      <c r="H63" s="39" t="s">
        <v>378</v>
      </c>
      <c r="I63" s="39" t="s">
        <v>111</v>
      </c>
      <c r="J63" s="39" t="s">
        <v>121</v>
      </c>
      <c r="K63" s="39">
        <v>0</v>
      </c>
      <c r="L63" s="40" t="s">
        <v>379</v>
      </c>
    </row>
    <row r="64" spans="1:12" x14ac:dyDescent="0.3">
      <c r="A64" s="39" t="s">
        <v>12</v>
      </c>
      <c r="B64" s="47" t="s">
        <v>13</v>
      </c>
      <c r="C64" s="40" t="s">
        <v>118</v>
      </c>
      <c r="D64" s="55">
        <v>44903</v>
      </c>
      <c r="E64" s="40" t="s">
        <v>303</v>
      </c>
      <c r="F64" s="40">
        <v>1603</v>
      </c>
      <c r="G64" s="40" t="s">
        <v>106</v>
      </c>
      <c r="H64" s="40" t="s">
        <v>356</v>
      </c>
      <c r="I64" s="39" t="s">
        <v>111</v>
      </c>
      <c r="J64" s="39" t="s">
        <v>121</v>
      </c>
      <c r="K64" s="39">
        <v>0</v>
      </c>
      <c r="L64" s="40" t="s">
        <v>380</v>
      </c>
    </row>
    <row r="65" spans="1:12" x14ac:dyDescent="0.3">
      <c r="A65" s="39" t="s">
        <v>12</v>
      </c>
      <c r="B65" s="47" t="s">
        <v>13</v>
      </c>
      <c r="C65" s="40" t="s">
        <v>118</v>
      </c>
      <c r="D65" s="55">
        <v>44903</v>
      </c>
      <c r="E65" s="40" t="s">
        <v>303</v>
      </c>
      <c r="F65" s="40">
        <v>1603</v>
      </c>
      <c r="G65" s="40" t="s">
        <v>106</v>
      </c>
      <c r="H65" s="40" t="s">
        <v>196</v>
      </c>
      <c r="I65" s="39" t="s">
        <v>111</v>
      </c>
      <c r="J65" s="39" t="s">
        <v>121</v>
      </c>
      <c r="K65" s="39">
        <v>0</v>
      </c>
      <c r="L65" s="40" t="s">
        <v>381</v>
      </c>
    </row>
    <row r="66" spans="1:12" x14ac:dyDescent="0.3">
      <c r="A66" s="39" t="s">
        <v>12</v>
      </c>
      <c r="B66" s="47" t="s">
        <v>13</v>
      </c>
      <c r="C66" s="40" t="s">
        <v>118</v>
      </c>
      <c r="D66" s="55">
        <v>44882</v>
      </c>
      <c r="E66" s="40" t="s">
        <v>303</v>
      </c>
      <c r="F66" s="40">
        <v>570</v>
      </c>
      <c r="G66" s="40" t="s">
        <v>320</v>
      </c>
      <c r="H66" s="40" t="s">
        <v>47</v>
      </c>
      <c r="I66" s="39" t="s">
        <v>111</v>
      </c>
      <c r="J66" s="39" t="s">
        <v>320</v>
      </c>
      <c r="K66" s="39">
        <v>0</v>
      </c>
      <c r="L66" s="40" t="s">
        <v>382</v>
      </c>
    </row>
    <row r="67" spans="1:12" x14ac:dyDescent="0.3">
      <c r="A67" s="39" t="s">
        <v>12</v>
      </c>
      <c r="B67" s="47" t="s">
        <v>13</v>
      </c>
      <c r="C67" s="40" t="s">
        <v>118</v>
      </c>
      <c r="D67" s="55">
        <v>44873</v>
      </c>
      <c r="E67" s="40" t="s">
        <v>303</v>
      </c>
      <c r="F67" s="39">
        <v>2000</v>
      </c>
      <c r="G67" s="39" t="s">
        <v>106</v>
      </c>
      <c r="H67" s="39" t="s">
        <v>383</v>
      </c>
      <c r="I67" s="39" t="s">
        <v>111</v>
      </c>
      <c r="J67" s="39" t="s">
        <v>121</v>
      </c>
      <c r="K67" s="39">
        <v>0</v>
      </c>
      <c r="L67" s="40" t="s">
        <v>384</v>
      </c>
    </row>
    <row r="68" spans="1:12" x14ac:dyDescent="0.3">
      <c r="A68" s="39" t="s">
        <v>12</v>
      </c>
      <c r="B68" s="47" t="s">
        <v>13</v>
      </c>
      <c r="C68" s="40" t="s">
        <v>118</v>
      </c>
      <c r="D68" s="55">
        <v>44868</v>
      </c>
      <c r="E68" s="40" t="s">
        <v>303</v>
      </c>
      <c r="F68" s="40">
        <v>1603</v>
      </c>
      <c r="G68" s="40" t="s">
        <v>106</v>
      </c>
      <c r="H68" s="40" t="s">
        <v>356</v>
      </c>
      <c r="I68" s="39" t="s">
        <v>111</v>
      </c>
      <c r="J68" s="39" t="s">
        <v>121</v>
      </c>
      <c r="K68" s="39">
        <v>0</v>
      </c>
      <c r="L68" s="40" t="s">
        <v>385</v>
      </c>
    </row>
    <row r="69" spans="1:12" x14ac:dyDescent="0.3">
      <c r="A69" s="39" t="s">
        <v>12</v>
      </c>
      <c r="B69" s="47" t="s">
        <v>13</v>
      </c>
      <c r="C69" s="40" t="s">
        <v>118</v>
      </c>
      <c r="D69" s="55">
        <v>44852</v>
      </c>
      <c r="E69" s="40" t="s">
        <v>303</v>
      </c>
      <c r="F69" s="40">
        <v>5000</v>
      </c>
      <c r="G69" s="40" t="s">
        <v>106</v>
      </c>
      <c r="H69" s="40" t="s">
        <v>386</v>
      </c>
      <c r="I69" s="39" t="s">
        <v>111</v>
      </c>
      <c r="J69" s="39" t="s">
        <v>121</v>
      </c>
      <c r="K69" s="39">
        <v>0</v>
      </c>
      <c r="L69" s="40" t="s">
        <v>387</v>
      </c>
    </row>
    <row r="70" spans="1:12" x14ac:dyDescent="0.3">
      <c r="A70" s="39" t="s">
        <v>12</v>
      </c>
      <c r="B70" s="47" t="s">
        <v>13</v>
      </c>
      <c r="C70" s="40" t="s">
        <v>118</v>
      </c>
      <c r="D70" s="55">
        <v>44851</v>
      </c>
      <c r="E70" s="40" t="s">
        <v>289</v>
      </c>
      <c r="F70" s="40">
        <v>5000</v>
      </c>
      <c r="G70" s="40" t="s">
        <v>106</v>
      </c>
      <c r="H70" s="40" t="s">
        <v>327</v>
      </c>
      <c r="I70" s="39" t="s">
        <v>111</v>
      </c>
      <c r="J70" s="39" t="s">
        <v>121</v>
      </c>
      <c r="K70" s="39">
        <v>0</v>
      </c>
      <c r="L70" s="40" t="s">
        <v>388</v>
      </c>
    </row>
    <row r="71" spans="1:12" x14ac:dyDescent="0.3">
      <c r="A71" s="39" t="s">
        <v>12</v>
      </c>
      <c r="B71" s="47" t="s">
        <v>13</v>
      </c>
      <c r="C71" s="40" t="s">
        <v>118</v>
      </c>
      <c r="D71" s="55">
        <v>44851</v>
      </c>
      <c r="E71" s="40" t="s">
        <v>289</v>
      </c>
      <c r="F71" s="40">
        <v>5000</v>
      </c>
      <c r="G71" s="40" t="s">
        <v>106</v>
      </c>
      <c r="H71" s="40" t="s">
        <v>389</v>
      </c>
      <c r="I71" s="39" t="s">
        <v>111</v>
      </c>
      <c r="J71" s="39" t="s">
        <v>121</v>
      </c>
      <c r="K71" s="39">
        <v>0</v>
      </c>
      <c r="L71" s="40" t="s">
        <v>390</v>
      </c>
    </row>
    <row r="72" spans="1:12" x14ac:dyDescent="0.3">
      <c r="A72" s="39" t="s">
        <v>12</v>
      </c>
      <c r="B72" s="47" t="s">
        <v>13</v>
      </c>
      <c r="C72" s="40" t="s">
        <v>118</v>
      </c>
      <c r="D72" s="55">
        <v>44851</v>
      </c>
      <c r="E72" s="40" t="s">
        <v>303</v>
      </c>
      <c r="F72" s="40">
        <v>5000</v>
      </c>
      <c r="G72" s="40" t="s">
        <v>106</v>
      </c>
      <c r="H72" s="40" t="s">
        <v>391</v>
      </c>
      <c r="I72" s="40" t="s">
        <v>111</v>
      </c>
      <c r="J72" s="39" t="s">
        <v>121</v>
      </c>
      <c r="K72" s="40">
        <v>0</v>
      </c>
      <c r="L72" s="40" t="s">
        <v>392</v>
      </c>
    </row>
    <row r="73" spans="1:12" x14ac:dyDescent="0.3">
      <c r="A73" s="39" t="s">
        <v>12</v>
      </c>
      <c r="B73" s="47" t="s">
        <v>13</v>
      </c>
      <c r="C73" s="40" t="s">
        <v>118</v>
      </c>
      <c r="D73" s="55">
        <v>44845</v>
      </c>
      <c r="E73" s="40" t="s">
        <v>303</v>
      </c>
      <c r="F73" s="40">
        <v>4765</v>
      </c>
      <c r="G73" s="40" t="s">
        <v>106</v>
      </c>
      <c r="H73" s="40" t="s">
        <v>334</v>
      </c>
      <c r="I73" s="40" t="s">
        <v>111</v>
      </c>
      <c r="J73" s="39" t="s">
        <v>121</v>
      </c>
      <c r="K73" s="40">
        <v>0</v>
      </c>
      <c r="L73" s="40" t="s">
        <v>360</v>
      </c>
    </row>
    <row r="74" spans="1:12" x14ac:dyDescent="0.3">
      <c r="A74" s="39" t="s">
        <v>12</v>
      </c>
      <c r="B74" s="47" t="s">
        <v>13</v>
      </c>
      <c r="C74" s="40" t="s">
        <v>118</v>
      </c>
      <c r="D74" s="55">
        <v>44845</v>
      </c>
      <c r="E74" s="40" t="s">
        <v>303</v>
      </c>
      <c r="F74" s="40">
        <v>27549</v>
      </c>
      <c r="G74" s="40" t="s">
        <v>106</v>
      </c>
      <c r="H74" s="40" t="s">
        <v>362</v>
      </c>
      <c r="I74" s="40" t="s">
        <v>111</v>
      </c>
      <c r="J74" s="39" t="s">
        <v>121</v>
      </c>
      <c r="K74" s="40">
        <v>0</v>
      </c>
      <c r="L74" s="40" t="s">
        <v>393</v>
      </c>
    </row>
    <row r="75" spans="1:12" x14ac:dyDescent="0.3">
      <c r="A75" s="40" t="s">
        <v>12</v>
      </c>
      <c r="B75" s="42" t="s">
        <v>13</v>
      </c>
      <c r="C75" s="40" t="s">
        <v>118</v>
      </c>
      <c r="D75" s="55">
        <v>44845</v>
      </c>
      <c r="E75" s="40" t="s">
        <v>303</v>
      </c>
      <c r="F75" s="40">
        <v>1603</v>
      </c>
      <c r="G75" s="40" t="s">
        <v>106</v>
      </c>
      <c r="H75" s="40" t="s">
        <v>196</v>
      </c>
      <c r="I75" s="40" t="s">
        <v>111</v>
      </c>
      <c r="J75" s="40" t="s">
        <v>121</v>
      </c>
      <c r="K75" s="40">
        <v>0</v>
      </c>
      <c r="L75" s="40" t="s">
        <v>385</v>
      </c>
    </row>
    <row r="76" spans="1:12" x14ac:dyDescent="0.3">
      <c r="A76" s="40" t="s">
        <v>12</v>
      </c>
      <c r="B76" s="42" t="s">
        <v>13</v>
      </c>
      <c r="C76" s="40" t="s">
        <v>118</v>
      </c>
      <c r="D76" s="55">
        <v>44826</v>
      </c>
      <c r="E76" s="40" t="s">
        <v>289</v>
      </c>
      <c r="F76" s="40">
        <v>5000</v>
      </c>
      <c r="G76" s="40" t="s">
        <v>106</v>
      </c>
      <c r="H76" s="40" t="s">
        <v>394</v>
      </c>
      <c r="I76" s="40" t="s">
        <v>111</v>
      </c>
      <c r="J76" s="40" t="s">
        <v>121</v>
      </c>
      <c r="K76" s="40">
        <v>0</v>
      </c>
      <c r="L76" s="40" t="s">
        <v>395</v>
      </c>
    </row>
    <row r="77" spans="1:12" x14ac:dyDescent="0.3">
      <c r="A77" s="40" t="s">
        <v>12</v>
      </c>
      <c r="B77" s="42" t="s">
        <v>13</v>
      </c>
      <c r="C77" s="40" t="s">
        <v>118</v>
      </c>
      <c r="D77" s="55">
        <v>45189</v>
      </c>
      <c r="E77" s="40" t="s">
        <v>303</v>
      </c>
      <c r="F77" s="40">
        <v>650</v>
      </c>
      <c r="G77" s="40" t="s">
        <v>106</v>
      </c>
      <c r="H77" s="40" t="s">
        <v>396</v>
      </c>
      <c r="I77" s="40" t="s">
        <v>111</v>
      </c>
      <c r="J77" s="40" t="s">
        <v>121</v>
      </c>
      <c r="K77" s="40">
        <v>0</v>
      </c>
      <c r="L77" s="40" t="s">
        <v>397</v>
      </c>
    </row>
    <row r="78" spans="1:12" x14ac:dyDescent="0.3">
      <c r="A78" s="40" t="s">
        <v>12</v>
      </c>
      <c r="B78" s="42" t="s">
        <v>13</v>
      </c>
      <c r="C78" s="40" t="s">
        <v>118</v>
      </c>
      <c r="D78" s="55">
        <v>45181</v>
      </c>
      <c r="E78" s="40" t="s">
        <v>303</v>
      </c>
      <c r="F78" s="40">
        <v>650</v>
      </c>
      <c r="G78" s="40" t="s">
        <v>106</v>
      </c>
      <c r="H78" s="41" t="s">
        <v>398</v>
      </c>
      <c r="I78" s="40" t="s">
        <v>111</v>
      </c>
      <c r="J78" s="40" t="s">
        <v>121</v>
      </c>
      <c r="K78" s="40">
        <v>0</v>
      </c>
      <c r="L78" s="40" t="s">
        <v>397</v>
      </c>
    </row>
    <row r="79" spans="1:12" x14ac:dyDescent="0.3">
      <c r="A79" s="40" t="s">
        <v>12</v>
      </c>
      <c r="B79" s="42" t="s">
        <v>13</v>
      </c>
      <c r="C79" s="40" t="s">
        <v>118</v>
      </c>
      <c r="D79" s="55">
        <v>45179</v>
      </c>
      <c r="E79" s="40" t="s">
        <v>303</v>
      </c>
      <c r="F79" s="40">
        <v>4000</v>
      </c>
      <c r="G79" s="40" t="s">
        <v>106</v>
      </c>
      <c r="H79" s="40" t="s">
        <v>399</v>
      </c>
      <c r="I79" s="40" t="s">
        <v>111</v>
      </c>
      <c r="J79" s="40" t="s">
        <v>121</v>
      </c>
      <c r="K79" s="40">
        <v>0</v>
      </c>
      <c r="L79" s="40" t="s">
        <v>400</v>
      </c>
    </row>
    <row r="80" spans="1:12" x14ac:dyDescent="0.3">
      <c r="A80" s="40" t="s">
        <v>12</v>
      </c>
      <c r="B80" s="42" t="s">
        <v>13</v>
      </c>
      <c r="C80" s="40" t="s">
        <v>118</v>
      </c>
      <c r="D80" s="55">
        <v>45179</v>
      </c>
      <c r="E80" s="40" t="s">
        <v>303</v>
      </c>
      <c r="F80" s="40">
        <v>1603</v>
      </c>
      <c r="G80" s="40" t="s">
        <v>106</v>
      </c>
      <c r="H80" s="40" t="s">
        <v>196</v>
      </c>
      <c r="I80" s="40" t="s">
        <v>111</v>
      </c>
      <c r="J80" s="40" t="s">
        <v>121</v>
      </c>
      <c r="K80" s="40">
        <v>0</v>
      </c>
      <c r="L80" s="40" t="s">
        <v>401</v>
      </c>
    </row>
    <row r="81" spans="1:12" x14ac:dyDescent="0.3">
      <c r="A81" s="40" t="s">
        <v>12</v>
      </c>
      <c r="B81" s="42" t="s">
        <v>13</v>
      </c>
      <c r="C81" s="40" t="s">
        <v>118</v>
      </c>
      <c r="D81" s="55">
        <v>45179</v>
      </c>
      <c r="E81" s="40" t="s">
        <v>303</v>
      </c>
      <c r="F81" s="40">
        <v>2500</v>
      </c>
      <c r="G81" s="40" t="s">
        <v>106</v>
      </c>
      <c r="H81" s="40" t="s">
        <v>402</v>
      </c>
      <c r="I81" s="40" t="s">
        <v>111</v>
      </c>
      <c r="J81" s="40" t="s">
        <v>121</v>
      </c>
      <c r="K81" s="40">
        <v>0</v>
      </c>
      <c r="L81" s="40" t="s">
        <v>403</v>
      </c>
    </row>
    <row r="82" spans="1:12" x14ac:dyDescent="0.3">
      <c r="A82" s="40" t="s">
        <v>12</v>
      </c>
      <c r="B82" s="42" t="s">
        <v>13</v>
      </c>
      <c r="C82" s="40" t="s">
        <v>118</v>
      </c>
      <c r="D82" s="55">
        <v>45170</v>
      </c>
      <c r="E82" s="40" t="s">
        <v>303</v>
      </c>
      <c r="F82" s="40">
        <v>650</v>
      </c>
      <c r="G82" s="40" t="s">
        <v>106</v>
      </c>
      <c r="H82" s="40" t="s">
        <v>396</v>
      </c>
      <c r="I82" s="40" t="s">
        <v>111</v>
      </c>
      <c r="J82" s="40" t="s">
        <v>121</v>
      </c>
      <c r="K82" s="40">
        <v>0</v>
      </c>
      <c r="L82" s="40" t="s">
        <v>397</v>
      </c>
    </row>
    <row r="83" spans="1:12" s="49" customFormat="1" x14ac:dyDescent="0.3">
      <c r="A83" s="39" t="s">
        <v>12</v>
      </c>
      <c r="B83" s="47" t="s">
        <v>13</v>
      </c>
      <c r="C83" s="39" t="s">
        <v>118</v>
      </c>
      <c r="D83" s="58">
        <v>44984</v>
      </c>
      <c r="E83" s="39" t="s">
        <v>303</v>
      </c>
      <c r="F83" s="39">
        <v>1000</v>
      </c>
      <c r="G83" s="39" t="s">
        <v>320</v>
      </c>
      <c r="H83" s="39" t="s">
        <v>404</v>
      </c>
      <c r="I83" s="39" t="s">
        <v>111</v>
      </c>
      <c r="J83" s="39" t="s">
        <v>320</v>
      </c>
      <c r="K83" s="39">
        <v>0</v>
      </c>
      <c r="L83" s="39" t="s">
        <v>405</v>
      </c>
    </row>
    <row r="84" spans="1:12" x14ac:dyDescent="0.3">
      <c r="A84" s="40" t="s">
        <v>12</v>
      </c>
      <c r="B84" s="42" t="s">
        <v>13</v>
      </c>
      <c r="C84" s="40" t="s">
        <v>118</v>
      </c>
      <c r="D84" s="55">
        <v>44972</v>
      </c>
      <c r="E84" s="40" t="s">
        <v>303</v>
      </c>
      <c r="F84" s="40">
        <v>1000</v>
      </c>
      <c r="G84" s="40" t="s">
        <v>320</v>
      </c>
      <c r="H84" s="40" t="s">
        <v>406</v>
      </c>
      <c r="I84" s="40" t="s">
        <v>111</v>
      </c>
      <c r="J84" s="40" t="s">
        <v>320</v>
      </c>
      <c r="K84" s="40">
        <v>0</v>
      </c>
      <c r="L84" s="40" t="s">
        <v>407</v>
      </c>
    </row>
    <row r="85" spans="1:12" x14ac:dyDescent="0.3">
      <c r="A85" s="40" t="s">
        <v>12</v>
      </c>
      <c r="B85" s="42" t="s">
        <v>13</v>
      </c>
      <c r="C85" s="40" t="s">
        <v>118</v>
      </c>
      <c r="D85" s="55">
        <v>44966</v>
      </c>
      <c r="E85" s="40" t="s">
        <v>303</v>
      </c>
      <c r="F85" s="39">
        <v>1000</v>
      </c>
      <c r="G85" s="39" t="s">
        <v>320</v>
      </c>
      <c r="H85" s="39" t="s">
        <v>345</v>
      </c>
      <c r="I85" s="40" t="s">
        <v>111</v>
      </c>
      <c r="J85" s="40" t="s">
        <v>320</v>
      </c>
      <c r="K85" s="40">
        <v>0</v>
      </c>
      <c r="L85" s="40" t="s">
        <v>408</v>
      </c>
    </row>
    <row r="86" spans="1:12" x14ac:dyDescent="0.3">
      <c r="A86" s="40" t="s">
        <v>12</v>
      </c>
      <c r="B86" s="42" t="s">
        <v>13</v>
      </c>
      <c r="C86" s="40" t="s">
        <v>118</v>
      </c>
      <c r="D86" s="55">
        <v>44966</v>
      </c>
      <c r="E86" s="40" t="s">
        <v>289</v>
      </c>
      <c r="F86" s="40">
        <v>1000</v>
      </c>
      <c r="G86" s="40" t="s">
        <v>320</v>
      </c>
      <c r="H86" s="40" t="s">
        <v>345</v>
      </c>
      <c r="I86" s="40" t="s">
        <v>111</v>
      </c>
      <c r="J86" s="40" t="s">
        <v>320</v>
      </c>
      <c r="K86" s="40">
        <v>0</v>
      </c>
      <c r="L86" s="40" t="s">
        <v>409</v>
      </c>
    </row>
    <row r="87" spans="1:12" x14ac:dyDescent="0.3">
      <c r="A87" s="39" t="s">
        <v>12</v>
      </c>
      <c r="B87" s="47" t="s">
        <v>13</v>
      </c>
      <c r="C87" s="40" t="s">
        <v>118</v>
      </c>
      <c r="D87" s="55">
        <v>44966</v>
      </c>
      <c r="E87" s="40" t="s">
        <v>289</v>
      </c>
      <c r="F87" s="40">
        <v>1603</v>
      </c>
      <c r="G87" s="40" t="s">
        <v>106</v>
      </c>
      <c r="H87" s="40" t="s">
        <v>356</v>
      </c>
      <c r="I87" s="39" t="s">
        <v>111</v>
      </c>
      <c r="J87" s="39" t="s">
        <v>121</v>
      </c>
      <c r="K87" s="39">
        <v>0</v>
      </c>
      <c r="L87" s="40" t="s">
        <v>410</v>
      </c>
    </row>
    <row r="88" spans="1:12" x14ac:dyDescent="0.3">
      <c r="A88" s="40" t="s">
        <v>12</v>
      </c>
      <c r="B88" s="42" t="s">
        <v>13</v>
      </c>
      <c r="C88" s="40" t="s">
        <v>118</v>
      </c>
      <c r="D88" s="55">
        <v>44966</v>
      </c>
      <c r="E88" s="40" t="s">
        <v>303</v>
      </c>
      <c r="F88" s="40">
        <v>880</v>
      </c>
      <c r="G88" s="40" t="s">
        <v>320</v>
      </c>
      <c r="H88" s="40" t="s">
        <v>411</v>
      </c>
      <c r="I88" s="40" t="s">
        <v>111</v>
      </c>
      <c r="J88" s="40" t="s">
        <v>320</v>
      </c>
      <c r="K88" s="40">
        <v>0</v>
      </c>
      <c r="L88" s="40" t="s">
        <v>412</v>
      </c>
    </row>
    <row r="89" spans="1:12" x14ac:dyDescent="0.3">
      <c r="A89" s="40" t="s">
        <v>12</v>
      </c>
      <c r="B89" s="42" t="s">
        <v>13</v>
      </c>
      <c r="C89" s="40" t="s">
        <v>118</v>
      </c>
      <c r="D89" s="55">
        <v>44963</v>
      </c>
      <c r="E89" s="40" t="s">
        <v>303</v>
      </c>
      <c r="F89" s="40">
        <v>1000</v>
      </c>
      <c r="G89" s="40" t="s">
        <v>320</v>
      </c>
      <c r="H89" s="40" t="s">
        <v>406</v>
      </c>
      <c r="I89" s="40" t="s">
        <v>111</v>
      </c>
      <c r="J89" s="40" t="s">
        <v>320</v>
      </c>
      <c r="K89" s="40">
        <v>0</v>
      </c>
      <c r="L89" s="40" t="s">
        <v>413</v>
      </c>
    </row>
    <row r="90" spans="1:12" x14ac:dyDescent="0.3">
      <c r="A90" s="40" t="s">
        <v>12</v>
      </c>
      <c r="B90" s="42" t="s">
        <v>13</v>
      </c>
      <c r="C90" s="40" t="s">
        <v>118</v>
      </c>
      <c r="D90" s="55">
        <v>44957</v>
      </c>
      <c r="E90" s="40" t="s">
        <v>303</v>
      </c>
      <c r="F90" s="40">
        <v>1000</v>
      </c>
      <c r="G90" s="40" t="s">
        <v>320</v>
      </c>
      <c r="H90" s="40" t="s">
        <v>414</v>
      </c>
      <c r="I90" s="40" t="s">
        <v>111</v>
      </c>
      <c r="J90" s="40" t="s">
        <v>121</v>
      </c>
      <c r="K90" s="40">
        <v>0</v>
      </c>
      <c r="L90" s="40" t="s">
        <v>415</v>
      </c>
    </row>
    <row r="91" spans="1:12" x14ac:dyDescent="0.3">
      <c r="A91" s="40" t="s">
        <v>12</v>
      </c>
      <c r="B91" s="42" t="s">
        <v>13</v>
      </c>
      <c r="C91" s="40" t="s">
        <v>118</v>
      </c>
      <c r="D91" s="55">
        <v>44949</v>
      </c>
      <c r="E91" s="40" t="s">
        <v>303</v>
      </c>
      <c r="F91" s="40">
        <v>1000</v>
      </c>
      <c r="G91" s="40" t="s">
        <v>416</v>
      </c>
      <c r="H91" s="40" t="s">
        <v>417</v>
      </c>
      <c r="I91" s="40" t="s">
        <v>111</v>
      </c>
      <c r="J91" s="40" t="s">
        <v>121</v>
      </c>
      <c r="K91" s="40">
        <v>0</v>
      </c>
      <c r="L91" s="40" t="s">
        <v>418</v>
      </c>
    </row>
    <row r="92" spans="1:12" x14ac:dyDescent="0.3">
      <c r="A92" s="40" t="s">
        <v>12</v>
      </c>
      <c r="B92" s="42" t="s">
        <v>13</v>
      </c>
      <c r="C92" s="40" t="s">
        <v>118</v>
      </c>
      <c r="D92" s="55">
        <v>44949</v>
      </c>
      <c r="E92" s="40" t="s">
        <v>289</v>
      </c>
      <c r="F92" s="40">
        <v>1000</v>
      </c>
      <c r="G92" s="40" t="s">
        <v>416</v>
      </c>
      <c r="H92" s="40" t="s">
        <v>414</v>
      </c>
      <c r="I92" s="40" t="s">
        <v>111</v>
      </c>
      <c r="J92" s="40" t="s">
        <v>121</v>
      </c>
      <c r="K92" s="40">
        <v>0</v>
      </c>
      <c r="L92" s="40" t="s">
        <v>415</v>
      </c>
    </row>
    <row r="93" spans="1:12" x14ac:dyDescent="0.3">
      <c r="A93" s="40" t="s">
        <v>12</v>
      </c>
      <c r="B93" s="42" t="s">
        <v>13</v>
      </c>
      <c r="C93" s="40" t="s">
        <v>118</v>
      </c>
      <c r="D93" s="55">
        <v>44949</v>
      </c>
      <c r="E93" s="40" t="s">
        <v>303</v>
      </c>
      <c r="F93" s="40">
        <v>1000</v>
      </c>
      <c r="G93" s="40" t="s">
        <v>320</v>
      </c>
      <c r="H93" s="40" t="s">
        <v>419</v>
      </c>
      <c r="I93" s="40" t="s">
        <v>111</v>
      </c>
      <c r="J93" s="40" t="s">
        <v>320</v>
      </c>
      <c r="K93" s="40">
        <v>0</v>
      </c>
      <c r="L93" s="40" t="s">
        <v>420</v>
      </c>
    </row>
    <row r="94" spans="1:12" x14ac:dyDescent="0.3">
      <c r="A94" s="40" t="s">
        <v>12</v>
      </c>
      <c r="B94" s="42" t="s">
        <v>13</v>
      </c>
      <c r="C94" s="40" t="s">
        <v>118</v>
      </c>
      <c r="D94" s="55">
        <v>44942</v>
      </c>
      <c r="E94" s="40" t="s">
        <v>303</v>
      </c>
      <c r="F94" s="39">
        <v>500</v>
      </c>
      <c r="G94" s="39" t="s">
        <v>320</v>
      </c>
      <c r="H94" s="39" t="s">
        <v>421</v>
      </c>
      <c r="I94" s="40" t="s">
        <v>111</v>
      </c>
      <c r="J94" s="40" t="s">
        <v>320</v>
      </c>
      <c r="K94" s="40">
        <v>0</v>
      </c>
      <c r="L94" s="40" t="s">
        <v>422</v>
      </c>
    </row>
    <row r="95" spans="1:12" x14ac:dyDescent="0.3">
      <c r="A95" s="40" t="s">
        <v>12</v>
      </c>
      <c r="B95" s="42" t="s">
        <v>13</v>
      </c>
      <c r="C95" s="40" t="s">
        <v>118</v>
      </c>
      <c r="D95" s="55">
        <v>44931</v>
      </c>
      <c r="E95" s="40" t="s">
        <v>303</v>
      </c>
      <c r="F95" s="40">
        <v>467.9</v>
      </c>
      <c r="G95" s="40" t="s">
        <v>320</v>
      </c>
      <c r="H95" s="40" t="s">
        <v>423</v>
      </c>
      <c r="I95" s="40" t="s">
        <v>111</v>
      </c>
      <c r="J95" s="40" t="s">
        <v>320</v>
      </c>
      <c r="K95" s="40">
        <v>0</v>
      </c>
      <c r="L95" s="40" t="s">
        <v>424</v>
      </c>
    </row>
    <row r="96" spans="1:12" s="49" customFormat="1" x14ac:dyDescent="0.3">
      <c r="A96" s="40" t="s">
        <v>12</v>
      </c>
      <c r="B96" s="42" t="s">
        <v>13</v>
      </c>
      <c r="C96" s="40" t="s">
        <v>118</v>
      </c>
      <c r="D96" s="58">
        <v>45007</v>
      </c>
      <c r="E96" s="40" t="s">
        <v>303</v>
      </c>
      <c r="F96" s="39">
        <v>230</v>
      </c>
      <c r="G96" s="39" t="s">
        <v>320</v>
      </c>
      <c r="H96" s="39" t="s">
        <v>425</v>
      </c>
      <c r="I96" s="39" t="s">
        <v>111</v>
      </c>
      <c r="J96" s="39" t="s">
        <v>320</v>
      </c>
      <c r="K96" s="39">
        <v>0</v>
      </c>
      <c r="L96" s="39" t="s">
        <v>426</v>
      </c>
    </row>
    <row r="97" spans="1:12" x14ac:dyDescent="0.3">
      <c r="A97" s="40" t="s">
        <v>12</v>
      </c>
      <c r="B97" s="42" t="s">
        <v>13</v>
      </c>
      <c r="C97" s="40" t="s">
        <v>118</v>
      </c>
      <c r="D97" s="55">
        <v>45002</v>
      </c>
      <c r="E97" s="40" t="s">
        <v>303</v>
      </c>
      <c r="F97" s="40">
        <v>3200</v>
      </c>
      <c r="G97" s="40" t="s">
        <v>416</v>
      </c>
      <c r="H97" s="40" t="s">
        <v>427</v>
      </c>
      <c r="I97" s="40" t="s">
        <v>111</v>
      </c>
      <c r="J97" s="40" t="s">
        <v>121</v>
      </c>
      <c r="K97" s="40">
        <v>0</v>
      </c>
      <c r="L97" s="40" t="s">
        <v>428</v>
      </c>
    </row>
    <row r="98" spans="1:12" x14ac:dyDescent="0.3">
      <c r="A98" s="40" t="s">
        <v>12</v>
      </c>
      <c r="B98" s="42" t="s">
        <v>13</v>
      </c>
      <c r="C98" s="40" t="s">
        <v>118</v>
      </c>
      <c r="D98" s="55">
        <v>45000</v>
      </c>
      <c r="E98" s="40" t="s">
        <v>289</v>
      </c>
      <c r="F98" s="40">
        <v>3200</v>
      </c>
      <c r="G98" s="40" t="s">
        <v>416</v>
      </c>
      <c r="H98" s="40" t="s">
        <v>110</v>
      </c>
      <c r="I98" s="40" t="s">
        <v>111</v>
      </c>
      <c r="J98" s="40" t="s">
        <v>121</v>
      </c>
      <c r="K98" s="40">
        <v>0</v>
      </c>
      <c r="L98" s="40" t="s">
        <v>429</v>
      </c>
    </row>
    <row r="99" spans="1:12" x14ac:dyDescent="0.3">
      <c r="A99" s="40" t="s">
        <v>12</v>
      </c>
      <c r="B99" s="42" t="s">
        <v>13</v>
      </c>
      <c r="C99" s="40" t="s">
        <v>118</v>
      </c>
      <c r="D99" s="55">
        <v>45000</v>
      </c>
      <c r="E99" s="40" t="s">
        <v>303</v>
      </c>
      <c r="F99" s="40">
        <v>750</v>
      </c>
      <c r="G99" s="40" t="s">
        <v>320</v>
      </c>
      <c r="H99" s="40" t="s">
        <v>430</v>
      </c>
      <c r="I99" s="40" t="s">
        <v>111</v>
      </c>
      <c r="J99" s="40" t="s">
        <v>320</v>
      </c>
      <c r="K99" s="40">
        <v>0</v>
      </c>
      <c r="L99" s="40" t="s">
        <v>431</v>
      </c>
    </row>
    <row r="100" spans="1:12" x14ac:dyDescent="0.3">
      <c r="A100" s="40" t="s">
        <v>12</v>
      </c>
      <c r="B100" s="42" t="s">
        <v>13</v>
      </c>
      <c r="C100" s="40" t="s">
        <v>118</v>
      </c>
      <c r="D100" s="55">
        <v>45000</v>
      </c>
      <c r="E100" s="40" t="s">
        <v>303</v>
      </c>
      <c r="F100" s="40">
        <v>353.51</v>
      </c>
      <c r="G100" s="40" t="s">
        <v>320</v>
      </c>
      <c r="H100" s="40" t="s">
        <v>432</v>
      </c>
      <c r="I100" s="40" t="s">
        <v>111</v>
      </c>
      <c r="J100" s="40" t="s">
        <v>320</v>
      </c>
      <c r="K100" s="40">
        <v>0</v>
      </c>
      <c r="L100" s="40" t="s">
        <v>433</v>
      </c>
    </row>
    <row r="101" spans="1:12" x14ac:dyDescent="0.3">
      <c r="A101" s="40" t="s">
        <v>12</v>
      </c>
      <c r="B101" s="42" t="s">
        <v>13</v>
      </c>
      <c r="C101" s="40" t="s">
        <v>118</v>
      </c>
      <c r="D101" s="55">
        <v>44998</v>
      </c>
      <c r="E101" s="40" t="s">
        <v>303</v>
      </c>
      <c r="F101" s="40">
        <v>808</v>
      </c>
      <c r="G101" s="40" t="s">
        <v>320</v>
      </c>
      <c r="H101" s="40" t="s">
        <v>434</v>
      </c>
      <c r="I101" s="40" t="s">
        <v>111</v>
      </c>
      <c r="J101" s="40" t="s">
        <v>320</v>
      </c>
      <c r="K101" s="40">
        <v>0</v>
      </c>
      <c r="L101" s="40" t="s">
        <v>435</v>
      </c>
    </row>
    <row r="102" spans="1:12" x14ac:dyDescent="0.3">
      <c r="A102" s="40" t="s">
        <v>12</v>
      </c>
      <c r="B102" s="42" t="s">
        <v>13</v>
      </c>
      <c r="C102" s="40" t="s">
        <v>118</v>
      </c>
      <c r="D102" s="55">
        <v>44991</v>
      </c>
      <c r="E102" s="40" t="s">
        <v>303</v>
      </c>
      <c r="F102" s="40">
        <v>1000</v>
      </c>
      <c r="G102" s="40" t="s">
        <v>320</v>
      </c>
      <c r="H102" s="40" t="s">
        <v>349</v>
      </c>
      <c r="I102" s="40" t="s">
        <v>111</v>
      </c>
      <c r="J102" s="40" t="s">
        <v>320</v>
      </c>
      <c r="K102" s="40">
        <v>0</v>
      </c>
      <c r="L102" s="40" t="s">
        <v>436</v>
      </c>
    </row>
    <row r="103" spans="1:12" x14ac:dyDescent="0.3">
      <c r="A103" s="40" t="s">
        <v>12</v>
      </c>
      <c r="B103" s="42" t="s">
        <v>13</v>
      </c>
      <c r="C103" s="40" t="s">
        <v>118</v>
      </c>
      <c r="D103" s="55">
        <v>44991</v>
      </c>
      <c r="E103" s="40" t="s">
        <v>303</v>
      </c>
      <c r="F103" s="40">
        <v>500</v>
      </c>
      <c r="G103" s="40" t="s">
        <v>320</v>
      </c>
      <c r="H103" s="40" t="s">
        <v>437</v>
      </c>
      <c r="I103" s="40" t="s">
        <v>111</v>
      </c>
      <c r="J103" s="40" t="s">
        <v>320</v>
      </c>
      <c r="K103" s="40">
        <v>0</v>
      </c>
      <c r="L103" s="40" t="s">
        <v>438</v>
      </c>
    </row>
    <row r="104" spans="1:12" x14ac:dyDescent="0.3">
      <c r="A104" s="40" t="s">
        <v>12</v>
      </c>
      <c r="B104" s="42" t="s">
        <v>13</v>
      </c>
      <c r="C104" s="40" t="s">
        <v>118</v>
      </c>
      <c r="D104" s="55">
        <v>44991</v>
      </c>
      <c r="E104" s="40" t="s">
        <v>303</v>
      </c>
      <c r="F104" s="40">
        <v>880</v>
      </c>
      <c r="G104" s="40" t="s">
        <v>320</v>
      </c>
      <c r="H104" s="40" t="s">
        <v>411</v>
      </c>
      <c r="I104" s="40" t="s">
        <v>111</v>
      </c>
      <c r="J104" s="40" t="s">
        <v>320</v>
      </c>
      <c r="K104" s="40">
        <v>0</v>
      </c>
      <c r="L104" s="40" t="s">
        <v>439</v>
      </c>
    </row>
    <row r="105" spans="1:12" x14ac:dyDescent="0.3">
      <c r="A105" s="40" t="s">
        <v>12</v>
      </c>
      <c r="B105" s="42" t="s">
        <v>13</v>
      </c>
      <c r="C105" s="40" t="s">
        <v>118</v>
      </c>
      <c r="D105" s="55">
        <v>44991</v>
      </c>
      <c r="E105" s="40" t="s">
        <v>303</v>
      </c>
      <c r="F105" s="40">
        <v>500</v>
      </c>
      <c r="G105" s="40" t="s">
        <v>320</v>
      </c>
      <c r="H105" s="40" t="s">
        <v>284</v>
      </c>
      <c r="I105" s="40" t="s">
        <v>111</v>
      </c>
      <c r="J105" s="40" t="s">
        <v>320</v>
      </c>
      <c r="K105" s="40">
        <v>0</v>
      </c>
      <c r="L105" s="40" t="s">
        <v>382</v>
      </c>
    </row>
  </sheetData>
  <autoFilter ref="A1:L105" xr:uid="{6BD3D51A-1AFA-44A3-A979-C8C0C0678973}"/>
  <phoneticPr fontId="18" type="noConversion"/>
  <hyperlinks>
    <hyperlink ref="B15" r:id="rId1" xr:uid="{DC175A57-F53C-4D5B-A90F-D8C0AC844E83}"/>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A7391-ABA4-4EF2-A25A-F4A999D8E1D2}">
  <dimension ref="A1:L89"/>
  <sheetViews>
    <sheetView workbookViewId="0">
      <selection activeCell="A2" sqref="A2"/>
    </sheetView>
  </sheetViews>
  <sheetFormatPr defaultColWidth="8.81640625" defaultRowHeight="13.5" x14ac:dyDescent="0.3"/>
  <cols>
    <col min="1" max="1" width="24.1796875" style="41" bestFit="1" customWidth="1"/>
    <col min="2" max="2" width="62.7265625" style="41" bestFit="1" customWidth="1"/>
    <col min="3" max="3" width="21.54296875" style="41" customWidth="1"/>
    <col min="4" max="4" width="19.26953125" style="64" bestFit="1" customWidth="1"/>
    <col min="5" max="5" width="12.26953125" style="41" bestFit="1" customWidth="1"/>
    <col min="6" max="6" width="8.54296875" style="41" bestFit="1" customWidth="1"/>
    <col min="7" max="7" width="12.1796875" style="41" bestFit="1" customWidth="1"/>
    <col min="8" max="8" width="42.81640625" style="41" bestFit="1" customWidth="1"/>
    <col min="9" max="9" width="31.26953125" style="41" bestFit="1" customWidth="1"/>
    <col min="10" max="10" width="21.7265625" style="41" bestFit="1" customWidth="1"/>
    <col min="11" max="11" width="8.81640625" style="41"/>
    <col min="12" max="12" width="255.7265625" style="41" bestFit="1" customWidth="1"/>
    <col min="13" max="16384" width="8.81640625" style="41"/>
  </cols>
  <sheetData>
    <row r="1" spans="1:12" ht="54" x14ac:dyDescent="0.3">
      <c r="A1" s="52" t="s">
        <v>0</v>
      </c>
      <c r="B1" s="53" t="s">
        <v>1</v>
      </c>
      <c r="C1" s="43" t="s">
        <v>2</v>
      </c>
      <c r="D1" s="60" t="s">
        <v>3</v>
      </c>
      <c r="E1" s="43" t="s">
        <v>4</v>
      </c>
      <c r="F1" s="43" t="s">
        <v>5</v>
      </c>
      <c r="G1" s="43" t="s">
        <v>6</v>
      </c>
      <c r="H1" s="43" t="s">
        <v>7</v>
      </c>
      <c r="I1" s="43" t="s">
        <v>8</v>
      </c>
      <c r="J1" s="43" t="s">
        <v>9</v>
      </c>
      <c r="K1" s="43" t="s">
        <v>10</v>
      </c>
      <c r="L1" s="43" t="s">
        <v>11</v>
      </c>
    </row>
    <row r="2" spans="1:12" x14ac:dyDescent="0.3">
      <c r="A2" s="40" t="s">
        <v>12</v>
      </c>
      <c r="B2" s="40" t="s">
        <v>13</v>
      </c>
      <c r="C2" s="40" t="s">
        <v>118</v>
      </c>
      <c r="D2" s="61">
        <v>45112</v>
      </c>
      <c r="E2" s="40" t="s">
        <v>440</v>
      </c>
      <c r="F2" s="40">
        <v>2712.5</v>
      </c>
      <c r="G2" s="40" t="s">
        <v>106</v>
      </c>
      <c r="H2" s="40" t="s">
        <v>441</v>
      </c>
      <c r="I2" s="40" t="s">
        <v>111</v>
      </c>
      <c r="J2" s="40" t="s">
        <v>121</v>
      </c>
      <c r="K2" s="40">
        <v>0</v>
      </c>
      <c r="L2" s="40" t="s">
        <v>442</v>
      </c>
    </row>
    <row r="3" spans="1:12" x14ac:dyDescent="0.3">
      <c r="A3" s="40" t="s">
        <v>12</v>
      </c>
      <c r="B3" s="40" t="s">
        <v>13</v>
      </c>
      <c r="C3" s="40" t="s">
        <v>118</v>
      </c>
      <c r="D3" s="61">
        <v>45041</v>
      </c>
      <c r="E3" s="40" t="s">
        <v>443</v>
      </c>
      <c r="F3" s="40">
        <v>1000</v>
      </c>
      <c r="G3" s="40" t="s">
        <v>106</v>
      </c>
      <c r="H3" s="40" t="s">
        <v>444</v>
      </c>
      <c r="I3" s="40" t="s">
        <v>111</v>
      </c>
      <c r="J3" s="40" t="s">
        <v>121</v>
      </c>
      <c r="K3" s="40">
        <v>0</v>
      </c>
      <c r="L3" s="40" t="s">
        <v>445</v>
      </c>
    </row>
    <row r="4" spans="1:12" x14ac:dyDescent="0.3">
      <c r="A4" s="40" t="s">
        <v>12</v>
      </c>
      <c r="B4" s="40" t="s">
        <v>13</v>
      </c>
      <c r="C4" s="40" t="s">
        <v>118</v>
      </c>
      <c r="D4" s="61">
        <v>45022</v>
      </c>
      <c r="E4" s="40" t="s">
        <v>443</v>
      </c>
      <c r="F4" s="40">
        <v>1000</v>
      </c>
      <c r="G4" s="40" t="s">
        <v>106</v>
      </c>
      <c r="H4" s="40" t="s">
        <v>444</v>
      </c>
      <c r="I4" s="40" t="s">
        <v>111</v>
      </c>
      <c r="J4" s="40" t="s">
        <v>121</v>
      </c>
      <c r="K4" s="40">
        <v>0</v>
      </c>
      <c r="L4" s="39" t="s">
        <v>446</v>
      </c>
    </row>
    <row r="5" spans="1:12" x14ac:dyDescent="0.3">
      <c r="A5" s="40" t="s">
        <v>12</v>
      </c>
      <c r="B5" s="40" t="s">
        <v>13</v>
      </c>
      <c r="C5" s="40" t="s">
        <v>118</v>
      </c>
      <c r="D5" s="61">
        <v>45250</v>
      </c>
      <c r="E5" s="40" t="s">
        <v>443</v>
      </c>
      <c r="F5" s="40">
        <v>500</v>
      </c>
      <c r="G5" s="40" t="s">
        <v>106</v>
      </c>
      <c r="H5" s="40" t="s">
        <v>297</v>
      </c>
      <c r="I5" s="40" t="s">
        <v>111</v>
      </c>
      <c r="J5" s="40" t="s">
        <v>121</v>
      </c>
      <c r="K5" s="40">
        <v>0</v>
      </c>
      <c r="L5" s="40" t="s">
        <v>447</v>
      </c>
    </row>
    <row r="6" spans="1:12" x14ac:dyDescent="0.3">
      <c r="A6" s="40" t="s">
        <v>12</v>
      </c>
      <c r="B6" s="40" t="s">
        <v>13</v>
      </c>
      <c r="C6" s="40" t="s">
        <v>118</v>
      </c>
      <c r="D6" s="61">
        <v>45246</v>
      </c>
      <c r="E6" s="40" t="s">
        <v>440</v>
      </c>
      <c r="F6" s="40">
        <v>1000</v>
      </c>
      <c r="G6" s="40" t="s">
        <v>106</v>
      </c>
      <c r="H6" s="40" t="s">
        <v>297</v>
      </c>
      <c r="I6" s="40" t="s">
        <v>111</v>
      </c>
      <c r="J6" s="40" t="s">
        <v>121</v>
      </c>
      <c r="K6" s="40">
        <v>0</v>
      </c>
      <c r="L6" s="40" t="s">
        <v>448</v>
      </c>
    </row>
    <row r="7" spans="1:12" x14ac:dyDescent="0.3">
      <c r="A7" s="40" t="s">
        <v>12</v>
      </c>
      <c r="B7" s="40" t="s">
        <v>13</v>
      </c>
      <c r="C7" s="40" t="s">
        <v>118</v>
      </c>
      <c r="D7" s="61">
        <v>45139</v>
      </c>
      <c r="E7" s="40" t="s">
        <v>440</v>
      </c>
      <c r="F7" s="40">
        <v>4000</v>
      </c>
      <c r="G7" s="40" t="s">
        <v>106</v>
      </c>
      <c r="H7" s="40" t="s">
        <v>449</v>
      </c>
      <c r="I7" s="40" t="s">
        <v>111</v>
      </c>
      <c r="J7" s="40" t="s">
        <v>121</v>
      </c>
      <c r="K7" s="40">
        <v>0</v>
      </c>
      <c r="L7" s="40" t="s">
        <v>450</v>
      </c>
    </row>
    <row r="8" spans="1:12" x14ac:dyDescent="0.3">
      <c r="A8" s="40" t="s">
        <v>12</v>
      </c>
      <c r="B8" s="40" t="s">
        <v>13</v>
      </c>
      <c r="C8" s="40" t="s">
        <v>118</v>
      </c>
      <c r="D8" s="61">
        <v>45076</v>
      </c>
      <c r="E8" s="40" t="s">
        <v>443</v>
      </c>
      <c r="F8" s="40">
        <v>250</v>
      </c>
      <c r="G8" s="40" t="s">
        <v>106</v>
      </c>
      <c r="H8" s="40" t="s">
        <v>451</v>
      </c>
      <c r="I8" s="40" t="s">
        <v>111</v>
      </c>
      <c r="J8" s="40" t="s">
        <v>121</v>
      </c>
      <c r="K8" s="40">
        <v>0</v>
      </c>
      <c r="L8" s="40" t="s">
        <v>452</v>
      </c>
    </row>
    <row r="9" spans="1:12" x14ac:dyDescent="0.3">
      <c r="A9" s="40" t="s">
        <v>12</v>
      </c>
      <c r="B9" s="40" t="s">
        <v>13</v>
      </c>
      <c r="C9" s="40" t="s">
        <v>262</v>
      </c>
      <c r="D9" s="61">
        <v>45035</v>
      </c>
      <c r="E9" s="40" t="s">
        <v>443</v>
      </c>
      <c r="F9" s="40">
        <v>9765</v>
      </c>
      <c r="G9" s="40" t="s">
        <v>106</v>
      </c>
      <c r="H9" s="40" t="s">
        <v>453</v>
      </c>
      <c r="I9" s="40" t="s">
        <v>111</v>
      </c>
      <c r="J9" s="40" t="s">
        <v>121</v>
      </c>
      <c r="K9" s="40">
        <v>0</v>
      </c>
      <c r="L9" s="40" t="s">
        <v>454</v>
      </c>
    </row>
    <row r="10" spans="1:12" x14ac:dyDescent="0.3">
      <c r="A10" s="40" t="s">
        <v>12</v>
      </c>
      <c r="B10" s="40" t="s">
        <v>13</v>
      </c>
      <c r="C10" s="40" t="s">
        <v>118</v>
      </c>
      <c r="D10" s="61">
        <v>45043</v>
      </c>
      <c r="E10" s="40" t="s">
        <v>443</v>
      </c>
      <c r="F10" s="40">
        <v>8000</v>
      </c>
      <c r="G10" s="40" t="s">
        <v>106</v>
      </c>
      <c r="H10" s="40" t="s">
        <v>455</v>
      </c>
      <c r="I10" s="40" t="s">
        <v>111</v>
      </c>
      <c r="J10" s="40" t="s">
        <v>121</v>
      </c>
      <c r="K10" s="40">
        <v>0</v>
      </c>
      <c r="L10" s="40" t="s">
        <v>456</v>
      </c>
    </row>
    <row r="11" spans="1:12" x14ac:dyDescent="0.3">
      <c r="A11" s="39" t="s">
        <v>12</v>
      </c>
      <c r="B11" s="39" t="s">
        <v>13</v>
      </c>
      <c r="C11" s="39" t="s">
        <v>118</v>
      </c>
      <c r="D11" s="62">
        <v>45022</v>
      </c>
      <c r="E11" s="39" t="s">
        <v>443</v>
      </c>
      <c r="F11" s="39">
        <v>240</v>
      </c>
      <c r="G11" s="39" t="s">
        <v>106</v>
      </c>
      <c r="H11" s="39" t="s">
        <v>457</v>
      </c>
      <c r="I11" s="39" t="s">
        <v>111</v>
      </c>
      <c r="J11" s="39" t="s">
        <v>121</v>
      </c>
      <c r="K11" s="39">
        <v>0</v>
      </c>
      <c r="L11" s="40" t="s">
        <v>458</v>
      </c>
    </row>
    <row r="12" spans="1:12" x14ac:dyDescent="0.3">
      <c r="A12" s="40" t="s">
        <v>12</v>
      </c>
      <c r="B12" s="40" t="s">
        <v>13</v>
      </c>
      <c r="C12" s="40" t="s">
        <v>118</v>
      </c>
      <c r="D12" s="59" t="s">
        <v>459</v>
      </c>
      <c r="E12" s="40" t="s">
        <v>440</v>
      </c>
      <c r="F12" s="40">
        <v>1000</v>
      </c>
      <c r="G12" s="40" t="s">
        <v>106</v>
      </c>
      <c r="H12" s="40" t="s">
        <v>460</v>
      </c>
      <c r="I12" s="40" t="s">
        <v>111</v>
      </c>
      <c r="J12" s="40" t="s">
        <v>121</v>
      </c>
      <c r="K12" s="40">
        <v>0</v>
      </c>
      <c r="L12" s="40" t="s">
        <v>461</v>
      </c>
    </row>
    <row r="13" spans="1:12" x14ac:dyDescent="0.3">
      <c r="A13" s="40" t="s">
        <v>12</v>
      </c>
      <c r="B13" s="40" t="s">
        <v>13</v>
      </c>
      <c r="C13" s="40" t="s">
        <v>118</v>
      </c>
      <c r="D13" s="61">
        <v>45306</v>
      </c>
      <c r="E13" s="40" t="s">
        <v>440</v>
      </c>
      <c r="F13" s="40">
        <v>5122</v>
      </c>
      <c r="G13" s="40" t="s">
        <v>106</v>
      </c>
      <c r="H13" s="40" t="s">
        <v>310</v>
      </c>
      <c r="I13" s="40" t="s">
        <v>111</v>
      </c>
      <c r="J13" s="40" t="s">
        <v>121</v>
      </c>
      <c r="K13" s="40">
        <v>0</v>
      </c>
      <c r="L13" s="40" t="s">
        <v>462</v>
      </c>
    </row>
    <row r="14" spans="1:12" x14ac:dyDescent="0.3">
      <c r="A14" s="40" t="s">
        <v>12</v>
      </c>
      <c r="B14" s="40" t="s">
        <v>13</v>
      </c>
      <c r="C14" s="40" t="s">
        <v>118</v>
      </c>
      <c r="D14" s="59" t="s">
        <v>463</v>
      </c>
      <c r="E14" s="40" t="s">
        <v>443</v>
      </c>
      <c r="F14" s="40">
        <v>5122</v>
      </c>
      <c r="G14" s="40" t="s">
        <v>106</v>
      </c>
      <c r="H14" s="40" t="s">
        <v>310</v>
      </c>
      <c r="I14" s="40" t="s">
        <v>111</v>
      </c>
      <c r="J14" s="40" t="s">
        <v>121</v>
      </c>
      <c r="K14" s="40">
        <v>0</v>
      </c>
      <c r="L14" s="40" t="s">
        <v>464</v>
      </c>
    </row>
    <row r="15" spans="1:12" x14ac:dyDescent="0.3">
      <c r="A15" s="40" t="s">
        <v>12</v>
      </c>
      <c r="B15" s="40" t="s">
        <v>13</v>
      </c>
      <c r="C15" s="40" t="s">
        <v>118</v>
      </c>
      <c r="D15" s="61">
        <v>45104</v>
      </c>
      <c r="E15" s="40" t="s">
        <v>443</v>
      </c>
      <c r="F15" s="40">
        <v>5122</v>
      </c>
      <c r="G15" s="40" t="s">
        <v>106</v>
      </c>
      <c r="H15" s="40" t="s">
        <v>310</v>
      </c>
      <c r="I15" s="40" t="s">
        <v>111</v>
      </c>
      <c r="J15" s="40" t="s">
        <v>121</v>
      </c>
      <c r="K15" s="40">
        <v>0</v>
      </c>
      <c r="L15" s="40" t="s">
        <v>465</v>
      </c>
    </row>
    <row r="16" spans="1:12" x14ac:dyDescent="0.3">
      <c r="A16" s="40" t="s">
        <v>12</v>
      </c>
      <c r="B16" s="40" t="s">
        <v>13</v>
      </c>
      <c r="C16" s="40" t="s">
        <v>118</v>
      </c>
      <c r="D16" s="61">
        <v>45022</v>
      </c>
      <c r="E16" s="40" t="s">
        <v>440</v>
      </c>
      <c r="F16" s="40">
        <v>5122</v>
      </c>
      <c r="G16" s="40" t="s">
        <v>106</v>
      </c>
      <c r="H16" s="40" t="s">
        <v>310</v>
      </c>
      <c r="I16" s="40" t="s">
        <v>111</v>
      </c>
      <c r="J16" s="40" t="s">
        <v>121</v>
      </c>
      <c r="K16" s="40">
        <v>0</v>
      </c>
      <c r="L16" s="40" t="s">
        <v>466</v>
      </c>
    </row>
    <row r="17" spans="1:12" x14ac:dyDescent="0.3">
      <c r="A17" s="40" t="s">
        <v>12</v>
      </c>
      <c r="B17" s="40" t="s">
        <v>13</v>
      </c>
      <c r="C17" s="40" t="s">
        <v>118</v>
      </c>
      <c r="D17" s="61">
        <v>45082</v>
      </c>
      <c r="E17" s="40" t="s">
        <v>443</v>
      </c>
      <c r="F17" s="40">
        <v>2120</v>
      </c>
      <c r="G17" s="40" t="s">
        <v>106</v>
      </c>
      <c r="H17" s="40" t="s">
        <v>467</v>
      </c>
      <c r="I17" s="40" t="s">
        <v>111</v>
      </c>
      <c r="J17" s="40" t="s">
        <v>121</v>
      </c>
      <c r="K17" s="40">
        <v>0</v>
      </c>
      <c r="L17" s="40" t="s">
        <v>468</v>
      </c>
    </row>
    <row r="18" spans="1:12" x14ac:dyDescent="0.3">
      <c r="A18" s="40" t="s">
        <v>12</v>
      </c>
      <c r="B18" s="40" t="s">
        <v>13</v>
      </c>
      <c r="C18" s="40" t="s">
        <v>118</v>
      </c>
      <c r="D18" s="61">
        <v>45257</v>
      </c>
      <c r="E18" s="40" t="s">
        <v>440</v>
      </c>
      <c r="F18" s="40">
        <v>2000</v>
      </c>
      <c r="G18" s="40" t="s">
        <v>106</v>
      </c>
      <c r="H18" s="40" t="s">
        <v>469</v>
      </c>
      <c r="I18" s="40" t="s">
        <v>111</v>
      </c>
      <c r="J18" s="40" t="s">
        <v>121</v>
      </c>
      <c r="K18" s="40">
        <v>0</v>
      </c>
      <c r="L18" s="40" t="s">
        <v>470</v>
      </c>
    </row>
    <row r="19" spans="1:12" x14ac:dyDescent="0.3">
      <c r="A19" s="40" t="s">
        <v>12</v>
      </c>
      <c r="B19" s="40" t="s">
        <v>13</v>
      </c>
      <c r="C19" s="40" t="s">
        <v>118</v>
      </c>
      <c r="D19" s="61">
        <v>45239</v>
      </c>
      <c r="E19" s="40" t="s">
        <v>443</v>
      </c>
      <c r="F19" s="40">
        <v>1000</v>
      </c>
      <c r="G19" s="40" t="s">
        <v>106</v>
      </c>
      <c r="H19" s="40" t="s">
        <v>471</v>
      </c>
      <c r="I19" s="40" t="s">
        <v>111</v>
      </c>
      <c r="J19" s="40" t="s">
        <v>121</v>
      </c>
      <c r="K19" s="40">
        <v>0</v>
      </c>
      <c r="L19" s="40" t="s">
        <v>472</v>
      </c>
    </row>
    <row r="20" spans="1:12" x14ac:dyDescent="0.3">
      <c r="A20" s="40" t="s">
        <v>12</v>
      </c>
      <c r="B20" s="40" t="s">
        <v>13</v>
      </c>
      <c r="C20" s="40" t="s">
        <v>118</v>
      </c>
      <c r="D20" s="61">
        <v>45062</v>
      </c>
      <c r="E20" s="40" t="s">
        <v>443</v>
      </c>
      <c r="F20" s="40">
        <v>1000</v>
      </c>
      <c r="G20" s="40" t="s">
        <v>106</v>
      </c>
      <c r="H20" s="40" t="s">
        <v>471</v>
      </c>
      <c r="I20" s="40" t="s">
        <v>111</v>
      </c>
      <c r="J20" s="40" t="s">
        <v>121</v>
      </c>
      <c r="K20" s="40">
        <v>0</v>
      </c>
      <c r="L20" s="40" t="s">
        <v>473</v>
      </c>
    </row>
    <row r="21" spans="1:12" x14ac:dyDescent="0.3">
      <c r="A21" s="40" t="s">
        <v>12</v>
      </c>
      <c r="B21" s="40" t="s">
        <v>13</v>
      </c>
      <c r="C21" s="40" t="s">
        <v>118</v>
      </c>
      <c r="D21" s="61">
        <v>45257</v>
      </c>
      <c r="E21" s="40" t="s">
        <v>443</v>
      </c>
      <c r="F21" s="40">
        <v>400</v>
      </c>
      <c r="G21" s="40" t="s">
        <v>106</v>
      </c>
      <c r="H21" s="40" t="s">
        <v>474</v>
      </c>
      <c r="I21" s="40" t="s">
        <v>111</v>
      </c>
      <c r="J21" s="40" t="s">
        <v>121</v>
      </c>
      <c r="K21" s="40">
        <v>0</v>
      </c>
      <c r="L21" s="40" t="s">
        <v>475</v>
      </c>
    </row>
    <row r="22" spans="1:12" x14ac:dyDescent="0.3">
      <c r="A22" s="40" t="s">
        <v>12</v>
      </c>
      <c r="B22" s="40" t="s">
        <v>13</v>
      </c>
      <c r="C22" s="40" t="s">
        <v>262</v>
      </c>
      <c r="D22" s="61">
        <v>45050</v>
      </c>
      <c r="E22" s="40" t="s">
        <v>440</v>
      </c>
      <c r="F22" s="40">
        <v>343</v>
      </c>
      <c r="G22" s="40" t="s">
        <v>106</v>
      </c>
      <c r="H22" s="40" t="s">
        <v>476</v>
      </c>
      <c r="I22" s="40" t="s">
        <v>111</v>
      </c>
      <c r="J22" s="40" t="s">
        <v>121</v>
      </c>
      <c r="K22" s="40">
        <v>0</v>
      </c>
      <c r="L22" s="40" t="s">
        <v>477</v>
      </c>
    </row>
    <row r="23" spans="1:12" x14ac:dyDescent="0.3">
      <c r="A23" s="40" t="s">
        <v>12</v>
      </c>
      <c r="B23" s="40" t="s">
        <v>13</v>
      </c>
      <c r="C23" s="40" t="s">
        <v>262</v>
      </c>
      <c r="D23" s="61">
        <v>45021</v>
      </c>
      <c r="E23" s="40" t="s">
        <v>443</v>
      </c>
      <c r="F23" s="40">
        <v>98</v>
      </c>
      <c r="G23" s="40" t="s">
        <v>106</v>
      </c>
      <c r="H23" s="40" t="s">
        <v>476</v>
      </c>
      <c r="I23" s="40" t="s">
        <v>111</v>
      </c>
      <c r="J23" s="40" t="s">
        <v>121</v>
      </c>
      <c r="K23" s="40">
        <v>0</v>
      </c>
      <c r="L23" s="40" t="s">
        <v>478</v>
      </c>
    </row>
    <row r="24" spans="1:12" x14ac:dyDescent="0.3">
      <c r="A24" s="40" t="s">
        <v>12</v>
      </c>
      <c r="B24" s="40" t="s">
        <v>13</v>
      </c>
      <c r="C24" s="40" t="s">
        <v>118</v>
      </c>
      <c r="D24" s="61">
        <v>45092</v>
      </c>
      <c r="E24" s="40" t="s">
        <v>440</v>
      </c>
      <c r="F24" s="40">
        <v>1000</v>
      </c>
      <c r="G24" s="40" t="s">
        <v>106</v>
      </c>
      <c r="H24" s="40" t="s">
        <v>230</v>
      </c>
      <c r="I24" s="40" t="s">
        <v>111</v>
      </c>
      <c r="J24" s="40" t="s">
        <v>121</v>
      </c>
      <c r="K24" s="40">
        <v>0</v>
      </c>
      <c r="L24" s="40" t="s">
        <v>479</v>
      </c>
    </row>
    <row r="25" spans="1:12" x14ac:dyDescent="0.3">
      <c r="A25" s="40" t="s">
        <v>12</v>
      </c>
      <c r="B25" s="40" t="s">
        <v>13</v>
      </c>
      <c r="C25" s="40" t="s">
        <v>118</v>
      </c>
      <c r="D25" s="59" t="s">
        <v>480</v>
      </c>
      <c r="E25" s="40" t="s">
        <v>443</v>
      </c>
      <c r="F25" s="40">
        <v>4639</v>
      </c>
      <c r="G25" s="40" t="s">
        <v>106</v>
      </c>
      <c r="H25" s="40" t="s">
        <v>481</v>
      </c>
      <c r="I25" s="40" t="s">
        <v>111</v>
      </c>
      <c r="J25" s="40" t="s">
        <v>121</v>
      </c>
      <c r="K25" s="40">
        <v>0</v>
      </c>
      <c r="L25" s="40" t="s">
        <v>482</v>
      </c>
    </row>
    <row r="26" spans="1:12" x14ac:dyDescent="0.3">
      <c r="A26" s="40" t="s">
        <v>12</v>
      </c>
      <c r="B26" s="40" t="s">
        <v>13</v>
      </c>
      <c r="C26" s="40" t="s">
        <v>118</v>
      </c>
      <c r="D26" s="61">
        <v>45112</v>
      </c>
      <c r="E26" s="40" t="s">
        <v>443</v>
      </c>
      <c r="F26" s="40">
        <v>1201</v>
      </c>
      <c r="G26" s="40" t="s">
        <v>106</v>
      </c>
      <c r="H26" s="40" t="s">
        <v>483</v>
      </c>
      <c r="I26" s="40" t="s">
        <v>111</v>
      </c>
      <c r="J26" s="40" t="s">
        <v>121</v>
      </c>
      <c r="K26" s="40">
        <v>0</v>
      </c>
      <c r="L26" s="40" t="s">
        <v>484</v>
      </c>
    </row>
    <row r="27" spans="1:12" x14ac:dyDescent="0.3">
      <c r="A27" s="40" t="s">
        <v>12</v>
      </c>
      <c r="B27" s="40" t="s">
        <v>13</v>
      </c>
      <c r="C27" s="40" t="s">
        <v>118</v>
      </c>
      <c r="D27" s="61">
        <v>45175</v>
      </c>
      <c r="E27" s="40" t="s">
        <v>440</v>
      </c>
      <c r="F27" s="40">
        <v>3500</v>
      </c>
      <c r="G27" s="40" t="s">
        <v>106</v>
      </c>
      <c r="H27" s="40" t="s">
        <v>317</v>
      </c>
      <c r="I27" s="40" t="s">
        <v>111</v>
      </c>
      <c r="J27" s="40" t="s">
        <v>121</v>
      </c>
      <c r="K27" s="40">
        <v>0</v>
      </c>
      <c r="L27" s="40" t="s">
        <v>485</v>
      </c>
    </row>
    <row r="28" spans="1:12" x14ac:dyDescent="0.3">
      <c r="A28" s="40" t="s">
        <v>12</v>
      </c>
      <c r="B28" s="40" t="s">
        <v>13</v>
      </c>
      <c r="C28" s="40" t="s">
        <v>118</v>
      </c>
      <c r="D28" s="59" t="s">
        <v>486</v>
      </c>
      <c r="E28" s="40" t="s">
        <v>440</v>
      </c>
      <c r="F28" s="40">
        <v>200</v>
      </c>
      <c r="G28" s="40" t="s">
        <v>106</v>
      </c>
      <c r="H28" s="40" t="s">
        <v>487</v>
      </c>
      <c r="I28" s="40" t="s">
        <v>111</v>
      </c>
      <c r="J28" s="40" t="s">
        <v>121</v>
      </c>
      <c r="K28" s="40">
        <v>0</v>
      </c>
      <c r="L28" s="40" t="s">
        <v>488</v>
      </c>
    </row>
    <row r="29" spans="1:12" x14ac:dyDescent="0.3">
      <c r="A29" s="40" t="s">
        <v>12</v>
      </c>
      <c r="B29" s="40" t="s">
        <v>13</v>
      </c>
      <c r="C29" s="40" t="s">
        <v>118</v>
      </c>
      <c r="D29" s="61">
        <v>45250</v>
      </c>
      <c r="E29" s="40" t="s">
        <v>443</v>
      </c>
      <c r="F29" s="40">
        <v>1525</v>
      </c>
      <c r="G29" s="40" t="s">
        <v>106</v>
      </c>
      <c r="H29" s="40" t="s">
        <v>327</v>
      </c>
      <c r="I29" s="40" t="s">
        <v>111</v>
      </c>
      <c r="J29" s="40" t="s">
        <v>121</v>
      </c>
      <c r="K29" s="40">
        <v>0</v>
      </c>
      <c r="L29" s="40" t="s">
        <v>489</v>
      </c>
    </row>
    <row r="30" spans="1:12" x14ac:dyDescent="0.3">
      <c r="A30" s="40" t="s">
        <v>12</v>
      </c>
      <c r="B30" s="40" t="s">
        <v>13</v>
      </c>
      <c r="C30" s="40" t="s">
        <v>118</v>
      </c>
      <c r="D30" s="61">
        <v>45076</v>
      </c>
      <c r="E30" s="40" t="s">
        <v>440</v>
      </c>
      <c r="F30" s="40">
        <v>1284</v>
      </c>
      <c r="G30" s="40" t="s">
        <v>106</v>
      </c>
      <c r="H30" s="40" t="s">
        <v>327</v>
      </c>
      <c r="I30" s="40" t="s">
        <v>111</v>
      </c>
      <c r="J30" s="40" t="s">
        <v>121</v>
      </c>
      <c r="K30" s="40">
        <v>0</v>
      </c>
      <c r="L30" s="40" t="s">
        <v>490</v>
      </c>
    </row>
    <row r="31" spans="1:12" x14ac:dyDescent="0.3">
      <c r="A31" s="40" t="s">
        <v>12</v>
      </c>
      <c r="B31" s="40" t="s">
        <v>13</v>
      </c>
      <c r="C31" s="40" t="s">
        <v>118</v>
      </c>
      <c r="D31" s="61">
        <v>45259</v>
      </c>
      <c r="E31" s="40" t="s">
        <v>443</v>
      </c>
      <c r="F31" s="40">
        <v>22870</v>
      </c>
      <c r="G31" s="40" t="s">
        <v>106</v>
      </c>
      <c r="H31" s="40" t="s">
        <v>110</v>
      </c>
      <c r="I31" s="40" t="s">
        <v>111</v>
      </c>
      <c r="J31" s="40" t="s">
        <v>121</v>
      </c>
      <c r="K31" s="40">
        <v>0</v>
      </c>
      <c r="L31" s="40" t="s">
        <v>491</v>
      </c>
    </row>
    <row r="32" spans="1:12" x14ac:dyDescent="0.3">
      <c r="A32" s="40" t="s">
        <v>12</v>
      </c>
      <c r="B32" s="40" t="s">
        <v>13</v>
      </c>
      <c r="C32" s="40" t="s">
        <v>118</v>
      </c>
      <c r="D32" s="61">
        <v>45198</v>
      </c>
      <c r="E32" s="40" t="s">
        <v>443</v>
      </c>
      <c r="F32" s="40">
        <v>5000</v>
      </c>
      <c r="G32" s="40" t="s">
        <v>106</v>
      </c>
      <c r="H32" s="40" t="s">
        <v>110</v>
      </c>
      <c r="I32" s="40" t="s">
        <v>111</v>
      </c>
      <c r="J32" s="40" t="s">
        <v>121</v>
      </c>
      <c r="K32" s="40">
        <v>0</v>
      </c>
      <c r="L32" s="40" t="s">
        <v>492</v>
      </c>
    </row>
    <row r="33" spans="1:12" x14ac:dyDescent="0.3">
      <c r="A33" s="40" t="s">
        <v>12</v>
      </c>
      <c r="B33" s="40" t="s">
        <v>13</v>
      </c>
      <c r="C33" s="40" t="s">
        <v>118</v>
      </c>
      <c r="D33" s="61">
        <v>45104</v>
      </c>
      <c r="E33" s="40" t="s">
        <v>443</v>
      </c>
      <c r="F33" s="40">
        <v>60468</v>
      </c>
      <c r="G33" s="40" t="s">
        <v>106</v>
      </c>
      <c r="H33" s="40" t="s">
        <v>110</v>
      </c>
      <c r="I33" s="40" t="s">
        <v>111</v>
      </c>
      <c r="J33" s="40" t="s">
        <v>121</v>
      </c>
      <c r="K33" s="40">
        <v>0</v>
      </c>
      <c r="L33" s="40" t="s">
        <v>493</v>
      </c>
    </row>
    <row r="34" spans="1:12" x14ac:dyDescent="0.3">
      <c r="A34" s="40" t="s">
        <v>12</v>
      </c>
      <c r="B34" s="40" t="s">
        <v>13</v>
      </c>
      <c r="C34" s="40" t="s">
        <v>494</v>
      </c>
      <c r="D34" s="61">
        <v>45306</v>
      </c>
      <c r="E34" s="40" t="s">
        <v>440</v>
      </c>
      <c r="F34" s="40">
        <v>22870</v>
      </c>
      <c r="G34" s="40" t="s">
        <v>106</v>
      </c>
      <c r="H34" s="40" t="s">
        <v>195</v>
      </c>
      <c r="I34" s="40" t="s">
        <v>111</v>
      </c>
      <c r="J34" s="40" t="s">
        <v>121</v>
      </c>
      <c r="K34" s="40">
        <v>0</v>
      </c>
      <c r="L34" s="40" t="s">
        <v>495</v>
      </c>
    </row>
    <row r="35" spans="1:12" x14ac:dyDescent="0.3">
      <c r="A35" s="40" t="s">
        <v>12</v>
      </c>
      <c r="B35" s="40" t="s">
        <v>13</v>
      </c>
      <c r="C35" s="40" t="s">
        <v>494</v>
      </c>
      <c r="D35" s="61">
        <v>45104</v>
      </c>
      <c r="E35" s="40" t="s">
        <v>443</v>
      </c>
      <c r="F35" s="40">
        <v>19170</v>
      </c>
      <c r="G35" s="40" t="s">
        <v>106</v>
      </c>
      <c r="H35" s="40" t="s">
        <v>195</v>
      </c>
      <c r="I35" s="40" t="s">
        <v>111</v>
      </c>
      <c r="J35" s="40" t="s">
        <v>121</v>
      </c>
      <c r="K35" s="40">
        <v>0</v>
      </c>
      <c r="L35" s="40" t="s">
        <v>496</v>
      </c>
    </row>
    <row r="36" spans="1:12" x14ac:dyDescent="0.3">
      <c r="A36" s="40" t="s">
        <v>12</v>
      </c>
      <c r="B36" s="40" t="s">
        <v>13</v>
      </c>
      <c r="C36" s="40" t="s">
        <v>494</v>
      </c>
      <c r="D36" s="61">
        <v>45022</v>
      </c>
      <c r="E36" s="40" t="s">
        <v>443</v>
      </c>
      <c r="F36" s="40">
        <v>19170</v>
      </c>
      <c r="G36" s="40" t="s">
        <v>106</v>
      </c>
      <c r="H36" s="40" t="s">
        <v>195</v>
      </c>
      <c r="I36" s="40" t="s">
        <v>111</v>
      </c>
      <c r="J36" s="40" t="s">
        <v>121</v>
      </c>
      <c r="K36" s="40">
        <v>0</v>
      </c>
      <c r="L36" s="40" t="s">
        <v>497</v>
      </c>
    </row>
    <row r="37" spans="1:12" x14ac:dyDescent="0.3">
      <c r="A37" s="40" t="s">
        <v>12</v>
      </c>
      <c r="B37" s="40" t="s">
        <v>13</v>
      </c>
      <c r="C37" s="40" t="s">
        <v>118</v>
      </c>
      <c r="D37" s="59" t="s">
        <v>498</v>
      </c>
      <c r="E37" s="40" t="s">
        <v>440</v>
      </c>
      <c r="F37" s="40">
        <v>12685</v>
      </c>
      <c r="G37" s="40" t="s">
        <v>106</v>
      </c>
      <c r="H37" s="40" t="s">
        <v>499</v>
      </c>
      <c r="I37" s="40" t="s">
        <v>111</v>
      </c>
      <c r="J37" s="40" t="s">
        <v>121</v>
      </c>
      <c r="K37" s="40">
        <v>0</v>
      </c>
      <c r="L37" s="40" t="s">
        <v>500</v>
      </c>
    </row>
    <row r="38" spans="1:12" x14ac:dyDescent="0.3">
      <c r="A38" s="40" t="s">
        <v>12</v>
      </c>
      <c r="B38" s="40" t="s">
        <v>13</v>
      </c>
      <c r="C38" s="40" t="s">
        <v>118</v>
      </c>
      <c r="D38" s="59" t="s">
        <v>498</v>
      </c>
      <c r="E38" s="40" t="s">
        <v>443</v>
      </c>
      <c r="F38" s="40">
        <v>12685</v>
      </c>
      <c r="G38" s="40" t="s">
        <v>106</v>
      </c>
      <c r="H38" s="40" t="s">
        <v>499</v>
      </c>
      <c r="I38" s="40" t="s">
        <v>111</v>
      </c>
      <c r="J38" s="40" t="s">
        <v>121</v>
      </c>
      <c r="K38" s="40">
        <v>0</v>
      </c>
      <c r="L38" s="40" t="s">
        <v>501</v>
      </c>
    </row>
    <row r="39" spans="1:12" x14ac:dyDescent="0.3">
      <c r="A39" s="40" t="s">
        <v>12</v>
      </c>
      <c r="B39" s="40" t="s">
        <v>13</v>
      </c>
      <c r="C39" s="40" t="s">
        <v>118</v>
      </c>
      <c r="D39" s="61">
        <v>45104</v>
      </c>
      <c r="E39" s="40" t="s">
        <v>443</v>
      </c>
      <c r="F39" s="40">
        <v>12685</v>
      </c>
      <c r="G39" s="40" t="s">
        <v>106</v>
      </c>
      <c r="H39" s="40" t="s">
        <v>499</v>
      </c>
      <c r="I39" s="40" t="s">
        <v>111</v>
      </c>
      <c r="J39" s="40" t="s">
        <v>121</v>
      </c>
      <c r="K39" s="40">
        <v>0</v>
      </c>
      <c r="L39" s="40" t="s">
        <v>502</v>
      </c>
    </row>
    <row r="40" spans="1:12" x14ac:dyDescent="0.3">
      <c r="A40" s="40" t="s">
        <v>12</v>
      </c>
      <c r="B40" s="40" t="s">
        <v>13</v>
      </c>
      <c r="C40" s="40" t="s">
        <v>118</v>
      </c>
      <c r="D40" s="61">
        <v>45022</v>
      </c>
      <c r="E40" s="40" t="s">
        <v>443</v>
      </c>
      <c r="F40" s="40">
        <v>12685</v>
      </c>
      <c r="G40" s="40" t="s">
        <v>106</v>
      </c>
      <c r="H40" s="40" t="s">
        <v>499</v>
      </c>
      <c r="I40" s="40" t="s">
        <v>111</v>
      </c>
      <c r="J40" s="40" t="s">
        <v>121</v>
      </c>
      <c r="K40" s="40">
        <v>0</v>
      </c>
      <c r="L40" s="40" t="s">
        <v>503</v>
      </c>
    </row>
    <row r="41" spans="1:12" x14ac:dyDescent="0.3">
      <c r="A41" s="40" t="s">
        <v>12</v>
      </c>
      <c r="B41" s="40" t="s">
        <v>13</v>
      </c>
      <c r="C41" s="40" t="s">
        <v>262</v>
      </c>
      <c r="D41" s="61">
        <v>45097</v>
      </c>
      <c r="E41" s="40" t="s">
        <v>440</v>
      </c>
      <c r="F41" s="40">
        <v>50000</v>
      </c>
      <c r="G41" s="40" t="s">
        <v>106</v>
      </c>
      <c r="H41" s="40" t="s">
        <v>295</v>
      </c>
      <c r="I41" s="40" t="s">
        <v>111</v>
      </c>
      <c r="J41" s="40" t="s">
        <v>121</v>
      </c>
      <c r="K41" s="40">
        <v>0</v>
      </c>
      <c r="L41" s="40" t="s">
        <v>504</v>
      </c>
    </row>
    <row r="42" spans="1:12" x14ac:dyDescent="0.3">
      <c r="A42" s="40" t="s">
        <v>12</v>
      </c>
      <c r="B42" s="40" t="s">
        <v>13</v>
      </c>
      <c r="C42" s="40" t="s">
        <v>262</v>
      </c>
      <c r="D42" s="61">
        <v>45371</v>
      </c>
      <c r="E42" s="40" t="s">
        <v>440</v>
      </c>
      <c r="F42" s="40">
        <v>8000</v>
      </c>
      <c r="G42" s="40" t="s">
        <v>106</v>
      </c>
      <c r="H42" s="40" t="s">
        <v>295</v>
      </c>
      <c r="I42" s="40" t="s">
        <v>111</v>
      </c>
      <c r="J42" s="40" t="s">
        <v>121</v>
      </c>
      <c r="K42" s="40">
        <v>0</v>
      </c>
      <c r="L42" s="40" t="s">
        <v>505</v>
      </c>
    </row>
    <row r="43" spans="1:12" x14ac:dyDescent="0.3">
      <c r="A43" s="40" t="s">
        <v>12</v>
      </c>
      <c r="B43" s="40" t="s">
        <v>13</v>
      </c>
      <c r="C43" s="40" t="s">
        <v>262</v>
      </c>
      <c r="D43" s="61">
        <v>45097</v>
      </c>
      <c r="E43" s="40" t="s">
        <v>443</v>
      </c>
      <c r="F43" s="40">
        <v>50000</v>
      </c>
      <c r="G43" s="40" t="s">
        <v>106</v>
      </c>
      <c r="H43" s="40" t="s">
        <v>295</v>
      </c>
      <c r="I43" s="40" t="s">
        <v>111</v>
      </c>
      <c r="J43" s="40" t="s">
        <v>121</v>
      </c>
      <c r="K43" s="40">
        <v>0</v>
      </c>
      <c r="L43" s="40" t="s">
        <v>506</v>
      </c>
    </row>
    <row r="44" spans="1:12" x14ac:dyDescent="0.3">
      <c r="A44" s="40" t="s">
        <v>12</v>
      </c>
      <c r="B44" s="40" t="s">
        <v>13</v>
      </c>
      <c r="C44" s="40" t="s">
        <v>118</v>
      </c>
      <c r="D44" s="61">
        <v>45306</v>
      </c>
      <c r="E44" s="40" t="s">
        <v>443</v>
      </c>
      <c r="F44" s="40">
        <v>30207</v>
      </c>
      <c r="G44" s="40" t="s">
        <v>106</v>
      </c>
      <c r="H44" s="40" t="s">
        <v>507</v>
      </c>
      <c r="I44" s="40" t="s">
        <v>111</v>
      </c>
      <c r="J44" s="40" t="s">
        <v>121</v>
      </c>
      <c r="K44" s="40">
        <v>0</v>
      </c>
      <c r="L44" s="40" t="s">
        <v>508</v>
      </c>
    </row>
    <row r="45" spans="1:12" x14ac:dyDescent="0.3">
      <c r="A45" s="40" t="s">
        <v>12</v>
      </c>
      <c r="B45" s="40" t="s">
        <v>13</v>
      </c>
      <c r="C45" s="40" t="s">
        <v>118</v>
      </c>
      <c r="D45" s="61">
        <v>45259</v>
      </c>
      <c r="E45" s="40" t="s">
        <v>440</v>
      </c>
      <c r="F45" s="40">
        <v>30207</v>
      </c>
      <c r="G45" s="40" t="s">
        <v>106</v>
      </c>
      <c r="H45" s="40" t="s">
        <v>507</v>
      </c>
      <c r="I45" s="40" t="s">
        <v>111</v>
      </c>
      <c r="J45" s="40" t="s">
        <v>121</v>
      </c>
      <c r="K45" s="40">
        <v>0</v>
      </c>
      <c r="L45" s="40" t="s">
        <v>509</v>
      </c>
    </row>
    <row r="46" spans="1:12" x14ac:dyDescent="0.3">
      <c r="A46" s="40" t="s">
        <v>12</v>
      </c>
      <c r="B46" s="40" t="s">
        <v>13</v>
      </c>
      <c r="C46" s="40" t="s">
        <v>118</v>
      </c>
      <c r="D46" s="61">
        <v>45104</v>
      </c>
      <c r="E46" s="40" t="s">
        <v>443</v>
      </c>
      <c r="F46" s="40">
        <v>30207</v>
      </c>
      <c r="G46" s="40" t="s">
        <v>106</v>
      </c>
      <c r="H46" s="40" t="s">
        <v>507</v>
      </c>
      <c r="I46" s="40" t="s">
        <v>111</v>
      </c>
      <c r="J46" s="40" t="s">
        <v>121</v>
      </c>
      <c r="K46" s="40">
        <v>0</v>
      </c>
      <c r="L46" s="40" t="s">
        <v>510</v>
      </c>
    </row>
    <row r="47" spans="1:12" x14ac:dyDescent="0.3">
      <c r="A47" s="40" t="s">
        <v>12</v>
      </c>
      <c r="B47" s="40" t="s">
        <v>13</v>
      </c>
      <c r="C47" s="40" t="s">
        <v>118</v>
      </c>
      <c r="D47" s="61">
        <v>45043</v>
      </c>
      <c r="E47" s="40" t="s">
        <v>440</v>
      </c>
      <c r="F47" s="40">
        <v>30207</v>
      </c>
      <c r="G47" s="40" t="s">
        <v>106</v>
      </c>
      <c r="H47" s="40" t="s">
        <v>507</v>
      </c>
      <c r="I47" s="40" t="s">
        <v>111</v>
      </c>
      <c r="J47" s="40" t="s">
        <v>121</v>
      </c>
      <c r="K47" s="40">
        <v>0</v>
      </c>
      <c r="L47" s="40" t="s">
        <v>511</v>
      </c>
    </row>
    <row r="48" spans="1:12" x14ac:dyDescent="0.3">
      <c r="A48" s="40" t="s">
        <v>12</v>
      </c>
      <c r="B48" s="40" t="s">
        <v>13</v>
      </c>
      <c r="C48" s="40" t="s">
        <v>118</v>
      </c>
      <c r="D48" s="59" t="s">
        <v>512</v>
      </c>
      <c r="E48" s="40" t="s">
        <v>443</v>
      </c>
      <c r="F48" s="40">
        <v>7500</v>
      </c>
      <c r="G48" s="40" t="s">
        <v>106</v>
      </c>
      <c r="H48" s="40" t="s">
        <v>513</v>
      </c>
      <c r="I48" s="40" t="s">
        <v>111</v>
      </c>
      <c r="J48" s="40" t="s">
        <v>121</v>
      </c>
      <c r="K48" s="40">
        <v>0</v>
      </c>
      <c r="L48" s="40" t="s">
        <v>514</v>
      </c>
    </row>
    <row r="49" spans="1:12" x14ac:dyDescent="0.3">
      <c r="A49" s="40" t="s">
        <v>12</v>
      </c>
      <c r="B49" s="40" t="s">
        <v>13</v>
      </c>
      <c r="C49" s="40" t="s">
        <v>118</v>
      </c>
      <c r="D49" s="61">
        <v>45104</v>
      </c>
      <c r="E49" s="40" t="s">
        <v>440</v>
      </c>
      <c r="F49" s="40">
        <v>7500</v>
      </c>
      <c r="G49" s="40" t="s">
        <v>106</v>
      </c>
      <c r="H49" s="40" t="s">
        <v>513</v>
      </c>
      <c r="I49" s="40" t="s">
        <v>111</v>
      </c>
      <c r="J49" s="40" t="s">
        <v>121</v>
      </c>
      <c r="K49" s="40">
        <v>0</v>
      </c>
      <c r="L49" s="40" t="s">
        <v>515</v>
      </c>
    </row>
    <row r="50" spans="1:12" x14ac:dyDescent="0.3">
      <c r="A50" s="40" t="s">
        <v>12</v>
      </c>
      <c r="B50" s="40" t="s">
        <v>13</v>
      </c>
      <c r="C50" s="40" t="s">
        <v>118</v>
      </c>
      <c r="D50" s="61">
        <v>45257</v>
      </c>
      <c r="E50" s="40" t="s">
        <v>443</v>
      </c>
      <c r="F50" s="40">
        <v>2330</v>
      </c>
      <c r="G50" s="40" t="s">
        <v>106</v>
      </c>
      <c r="H50" s="40" t="s">
        <v>516</v>
      </c>
      <c r="I50" s="40" t="s">
        <v>111</v>
      </c>
      <c r="J50" s="40" t="s">
        <v>121</v>
      </c>
      <c r="K50" s="40">
        <v>0</v>
      </c>
      <c r="L50" s="40" t="s">
        <v>517</v>
      </c>
    </row>
    <row r="51" spans="1:12" x14ac:dyDescent="0.3">
      <c r="A51" s="40" t="s">
        <v>12</v>
      </c>
      <c r="B51" s="40" t="s">
        <v>13</v>
      </c>
      <c r="C51" s="40" t="s">
        <v>118</v>
      </c>
      <c r="D51" s="61">
        <v>45112</v>
      </c>
      <c r="E51" s="40" t="s">
        <v>443</v>
      </c>
      <c r="F51" s="40">
        <v>4000</v>
      </c>
      <c r="G51" s="40" t="s">
        <v>106</v>
      </c>
      <c r="H51" s="40" t="s">
        <v>518</v>
      </c>
      <c r="I51" s="40" t="s">
        <v>111</v>
      </c>
      <c r="J51" s="40" t="s">
        <v>121</v>
      </c>
      <c r="K51" s="40">
        <v>0</v>
      </c>
      <c r="L51" s="40" t="s">
        <v>519</v>
      </c>
    </row>
    <row r="52" spans="1:12" x14ac:dyDescent="0.3">
      <c r="A52" s="40" t="s">
        <v>12</v>
      </c>
      <c r="B52" s="40" t="s">
        <v>13</v>
      </c>
      <c r="C52" s="40" t="s">
        <v>118</v>
      </c>
      <c r="D52" s="61">
        <v>45257</v>
      </c>
      <c r="E52" s="40" t="s">
        <v>440</v>
      </c>
      <c r="F52" s="40">
        <v>343.75</v>
      </c>
      <c r="G52" s="40" t="s">
        <v>106</v>
      </c>
      <c r="H52" s="40" t="s">
        <v>520</v>
      </c>
      <c r="I52" s="40" t="s">
        <v>111</v>
      </c>
      <c r="J52" s="40" t="s">
        <v>121</v>
      </c>
      <c r="K52" s="40">
        <v>0</v>
      </c>
      <c r="L52" s="40" t="s">
        <v>521</v>
      </c>
    </row>
    <row r="53" spans="1:12" x14ac:dyDescent="0.3">
      <c r="A53" s="40" t="s">
        <v>12</v>
      </c>
      <c r="B53" s="40" t="s">
        <v>13</v>
      </c>
      <c r="C53" s="40" t="s">
        <v>118</v>
      </c>
      <c r="D53" s="61">
        <v>45306</v>
      </c>
      <c r="E53" s="40" t="s">
        <v>443</v>
      </c>
      <c r="F53" s="40">
        <v>1723</v>
      </c>
      <c r="G53" s="40" t="s">
        <v>106</v>
      </c>
      <c r="H53" s="40" t="s">
        <v>196</v>
      </c>
      <c r="I53" s="40" t="s">
        <v>111</v>
      </c>
      <c r="J53" s="40" t="s">
        <v>121</v>
      </c>
      <c r="K53" s="40">
        <v>0</v>
      </c>
      <c r="L53" s="40" t="s">
        <v>522</v>
      </c>
    </row>
    <row r="54" spans="1:12" x14ac:dyDescent="0.3">
      <c r="A54" s="40" t="s">
        <v>12</v>
      </c>
      <c r="B54" s="40" t="s">
        <v>13</v>
      </c>
      <c r="C54" s="40" t="s">
        <v>118</v>
      </c>
      <c r="D54" s="61">
        <v>45264</v>
      </c>
      <c r="E54" s="40" t="s">
        <v>440</v>
      </c>
      <c r="F54" s="40">
        <v>1723</v>
      </c>
      <c r="G54" s="40" t="s">
        <v>106</v>
      </c>
      <c r="H54" s="40" t="s">
        <v>196</v>
      </c>
      <c r="I54" s="40" t="s">
        <v>111</v>
      </c>
      <c r="J54" s="40" t="s">
        <v>121</v>
      </c>
      <c r="K54" s="40">
        <v>0</v>
      </c>
      <c r="L54" s="40" t="s">
        <v>523</v>
      </c>
    </row>
    <row r="55" spans="1:12" x14ac:dyDescent="0.3">
      <c r="A55" s="40" t="s">
        <v>12</v>
      </c>
      <c r="B55" s="40" t="s">
        <v>13</v>
      </c>
      <c r="C55" s="40" t="s">
        <v>118</v>
      </c>
      <c r="D55" s="61">
        <v>45264</v>
      </c>
      <c r="E55" s="40" t="s">
        <v>443</v>
      </c>
      <c r="F55" s="40">
        <v>1723</v>
      </c>
      <c r="G55" s="40" t="s">
        <v>106</v>
      </c>
      <c r="H55" s="40" t="s">
        <v>196</v>
      </c>
      <c r="I55" s="40" t="s">
        <v>111</v>
      </c>
      <c r="J55" s="40" t="s">
        <v>121</v>
      </c>
      <c r="K55" s="40">
        <v>0</v>
      </c>
      <c r="L55" s="40" t="s">
        <v>524</v>
      </c>
    </row>
    <row r="56" spans="1:12" x14ac:dyDescent="0.3">
      <c r="A56" s="40" t="s">
        <v>12</v>
      </c>
      <c r="B56" s="40" t="s">
        <v>13</v>
      </c>
      <c r="C56" s="40" t="s">
        <v>118</v>
      </c>
      <c r="D56" s="61">
        <v>45202</v>
      </c>
      <c r="E56" s="40" t="s">
        <v>440</v>
      </c>
      <c r="F56" s="40">
        <v>1723</v>
      </c>
      <c r="G56" s="40" t="s">
        <v>106</v>
      </c>
      <c r="H56" s="40" t="s">
        <v>196</v>
      </c>
      <c r="I56" s="40" t="s">
        <v>111</v>
      </c>
      <c r="J56" s="40" t="s">
        <v>121</v>
      </c>
      <c r="K56" s="40">
        <v>0</v>
      </c>
      <c r="L56" s="40" t="s">
        <v>525</v>
      </c>
    </row>
    <row r="57" spans="1:12" x14ac:dyDescent="0.3">
      <c r="A57" s="40" t="s">
        <v>12</v>
      </c>
      <c r="B57" s="40" t="s">
        <v>13</v>
      </c>
      <c r="C57" s="40" t="s">
        <v>118</v>
      </c>
      <c r="D57" s="61">
        <v>45175</v>
      </c>
      <c r="E57" s="40" t="s">
        <v>443</v>
      </c>
      <c r="F57" s="40">
        <v>1723</v>
      </c>
      <c r="G57" s="40" t="s">
        <v>106</v>
      </c>
      <c r="H57" s="40" t="s">
        <v>196</v>
      </c>
      <c r="I57" s="40" t="s">
        <v>111</v>
      </c>
      <c r="J57" s="40" t="s">
        <v>121</v>
      </c>
      <c r="K57" s="40">
        <v>0</v>
      </c>
      <c r="L57" s="40" t="s">
        <v>526</v>
      </c>
    </row>
    <row r="58" spans="1:12" x14ac:dyDescent="0.3">
      <c r="A58" s="40" t="s">
        <v>12</v>
      </c>
      <c r="B58" s="40" t="s">
        <v>13</v>
      </c>
      <c r="C58" s="40" t="s">
        <v>118</v>
      </c>
      <c r="D58" s="61">
        <v>45160</v>
      </c>
      <c r="E58" s="40" t="s">
        <v>443</v>
      </c>
      <c r="F58" s="40">
        <v>1723</v>
      </c>
      <c r="G58" s="40" t="s">
        <v>106</v>
      </c>
      <c r="H58" s="40" t="s">
        <v>196</v>
      </c>
      <c r="I58" s="40" t="s">
        <v>111</v>
      </c>
      <c r="J58" s="40" t="s">
        <v>121</v>
      </c>
      <c r="K58" s="40">
        <v>0</v>
      </c>
      <c r="L58" s="40" t="s">
        <v>527</v>
      </c>
    </row>
    <row r="59" spans="1:12" x14ac:dyDescent="0.3">
      <c r="A59" s="40" t="s">
        <v>12</v>
      </c>
      <c r="B59" s="40" t="s">
        <v>13</v>
      </c>
      <c r="C59" s="40" t="s">
        <v>118</v>
      </c>
      <c r="D59" s="61">
        <v>45104</v>
      </c>
      <c r="E59" s="40" t="s">
        <v>440</v>
      </c>
      <c r="F59" s="40">
        <v>1723</v>
      </c>
      <c r="G59" s="40" t="s">
        <v>106</v>
      </c>
      <c r="H59" s="40" t="s">
        <v>196</v>
      </c>
      <c r="I59" s="40" t="s">
        <v>111</v>
      </c>
      <c r="J59" s="40" t="s">
        <v>121</v>
      </c>
      <c r="K59" s="40">
        <v>0</v>
      </c>
      <c r="L59" s="40" t="s">
        <v>528</v>
      </c>
    </row>
    <row r="60" spans="1:12" x14ac:dyDescent="0.3">
      <c r="A60" s="40" t="s">
        <v>12</v>
      </c>
      <c r="B60" s="40" t="s">
        <v>13</v>
      </c>
      <c r="C60" s="40" t="s">
        <v>118</v>
      </c>
      <c r="D60" s="61">
        <v>45089</v>
      </c>
      <c r="E60" s="40" t="s">
        <v>443</v>
      </c>
      <c r="F60" s="40">
        <v>1723</v>
      </c>
      <c r="G60" s="40" t="s">
        <v>106</v>
      </c>
      <c r="H60" s="40" t="s">
        <v>196</v>
      </c>
      <c r="I60" s="40" t="s">
        <v>111</v>
      </c>
      <c r="J60" s="40" t="s">
        <v>121</v>
      </c>
      <c r="K60" s="40">
        <v>0</v>
      </c>
      <c r="L60" s="40" t="s">
        <v>529</v>
      </c>
    </row>
    <row r="61" spans="1:12" x14ac:dyDescent="0.3">
      <c r="A61" s="40" t="s">
        <v>12</v>
      </c>
      <c r="B61" s="40" t="s">
        <v>13</v>
      </c>
      <c r="C61" s="40" t="s">
        <v>118</v>
      </c>
      <c r="D61" s="61">
        <v>45076</v>
      </c>
      <c r="E61" s="40" t="s">
        <v>440</v>
      </c>
      <c r="F61" s="40">
        <v>1723</v>
      </c>
      <c r="G61" s="40" t="s">
        <v>106</v>
      </c>
      <c r="H61" s="40" t="s">
        <v>196</v>
      </c>
      <c r="I61" s="40" t="s">
        <v>111</v>
      </c>
      <c r="J61" s="40" t="s">
        <v>121</v>
      </c>
      <c r="K61" s="40">
        <v>0</v>
      </c>
      <c r="L61" s="40" t="s">
        <v>530</v>
      </c>
    </row>
    <row r="62" spans="1:12" x14ac:dyDescent="0.3">
      <c r="A62" s="40" t="s">
        <v>12</v>
      </c>
      <c r="B62" s="40" t="s">
        <v>13</v>
      </c>
      <c r="C62" s="40" t="s">
        <v>118</v>
      </c>
      <c r="D62" s="61">
        <v>45033</v>
      </c>
      <c r="E62" s="40" t="s">
        <v>443</v>
      </c>
      <c r="F62" s="40">
        <v>1723</v>
      </c>
      <c r="G62" s="40" t="s">
        <v>106</v>
      </c>
      <c r="H62" s="40" t="s">
        <v>196</v>
      </c>
      <c r="I62" s="40" t="s">
        <v>111</v>
      </c>
      <c r="J62" s="40" t="s">
        <v>121</v>
      </c>
      <c r="K62" s="40">
        <v>0</v>
      </c>
      <c r="L62" s="40" t="s">
        <v>531</v>
      </c>
    </row>
    <row r="63" spans="1:12" s="49" customFormat="1" x14ac:dyDescent="0.3">
      <c r="A63" s="40" t="s">
        <v>12</v>
      </c>
      <c r="B63" s="40" t="s">
        <v>13</v>
      </c>
      <c r="C63" s="40" t="s">
        <v>118</v>
      </c>
      <c r="D63" s="59" t="s">
        <v>532</v>
      </c>
      <c r="E63" s="40" t="s">
        <v>440</v>
      </c>
      <c r="F63" s="40">
        <v>1723</v>
      </c>
      <c r="G63" s="40" t="s">
        <v>106</v>
      </c>
      <c r="H63" s="40" t="s">
        <v>196</v>
      </c>
      <c r="I63" s="40" t="s">
        <v>111</v>
      </c>
      <c r="J63" s="40" t="s">
        <v>121</v>
      </c>
      <c r="K63" s="40">
        <v>0</v>
      </c>
      <c r="L63" s="40" t="s">
        <v>533</v>
      </c>
    </row>
    <row r="64" spans="1:12" x14ac:dyDescent="0.3">
      <c r="A64" s="40" t="s">
        <v>12</v>
      </c>
      <c r="B64" s="40" t="s">
        <v>13</v>
      </c>
      <c r="C64" s="40" t="s">
        <v>118</v>
      </c>
      <c r="D64" s="59" t="s">
        <v>532</v>
      </c>
      <c r="E64" s="40" t="s">
        <v>443</v>
      </c>
      <c r="F64" s="40">
        <v>1723</v>
      </c>
      <c r="G64" s="40" t="s">
        <v>106</v>
      </c>
      <c r="H64" s="40" t="s">
        <v>196</v>
      </c>
      <c r="I64" s="40" t="s">
        <v>111</v>
      </c>
      <c r="J64" s="40" t="s">
        <v>121</v>
      </c>
      <c r="K64" s="40">
        <v>0</v>
      </c>
      <c r="L64" s="40" t="s">
        <v>534</v>
      </c>
    </row>
    <row r="65" spans="1:12" x14ac:dyDescent="0.3">
      <c r="A65" s="40" t="s">
        <v>12</v>
      </c>
      <c r="B65" s="40" t="s">
        <v>13</v>
      </c>
      <c r="C65" s="40" t="s">
        <v>262</v>
      </c>
      <c r="D65" s="61">
        <v>45362</v>
      </c>
      <c r="E65" s="40" t="s">
        <v>443</v>
      </c>
      <c r="F65" s="40">
        <v>3005</v>
      </c>
      <c r="G65" s="40" t="s">
        <v>106</v>
      </c>
      <c r="H65" s="40" t="s">
        <v>535</v>
      </c>
      <c r="I65" s="40" t="s">
        <v>111</v>
      </c>
      <c r="J65" s="40" t="s">
        <v>121</v>
      </c>
      <c r="K65" s="40">
        <v>0</v>
      </c>
      <c r="L65" s="40" t="s">
        <v>536</v>
      </c>
    </row>
    <row r="66" spans="1:12" x14ac:dyDescent="0.3">
      <c r="A66" s="40" t="s">
        <v>12</v>
      </c>
      <c r="B66" s="40" t="s">
        <v>13</v>
      </c>
      <c r="C66" s="40" t="s">
        <v>118</v>
      </c>
      <c r="D66" s="61">
        <v>45040</v>
      </c>
      <c r="E66" s="40" t="s">
        <v>440</v>
      </c>
      <c r="F66" s="40">
        <v>1000</v>
      </c>
      <c r="G66" s="40" t="s">
        <v>106</v>
      </c>
      <c r="H66" s="40" t="s">
        <v>535</v>
      </c>
      <c r="I66" s="40" t="s">
        <v>111</v>
      </c>
      <c r="J66" s="40" t="s">
        <v>121</v>
      </c>
      <c r="K66" s="40">
        <v>0</v>
      </c>
      <c r="L66" s="40" t="s">
        <v>537</v>
      </c>
    </row>
    <row r="67" spans="1:12" x14ac:dyDescent="0.3">
      <c r="A67" s="40" t="s">
        <v>12</v>
      </c>
      <c r="B67" s="40" t="s">
        <v>13</v>
      </c>
      <c r="C67" s="40" t="s">
        <v>118</v>
      </c>
      <c r="D67" s="61">
        <v>45112</v>
      </c>
      <c r="E67" s="40" t="s">
        <v>443</v>
      </c>
      <c r="F67" s="40">
        <v>4100</v>
      </c>
      <c r="G67" s="40" t="s">
        <v>106</v>
      </c>
      <c r="H67" s="40" t="s">
        <v>538</v>
      </c>
      <c r="I67" s="40" t="s">
        <v>111</v>
      </c>
      <c r="J67" s="40" t="s">
        <v>121</v>
      </c>
      <c r="K67" s="40">
        <v>0</v>
      </c>
      <c r="L67" s="40" t="s">
        <v>539</v>
      </c>
    </row>
    <row r="68" spans="1:12" x14ac:dyDescent="0.3">
      <c r="D68" s="63"/>
    </row>
    <row r="69" spans="1:12" x14ac:dyDescent="0.3">
      <c r="D69" s="63"/>
    </row>
    <row r="70" spans="1:12" x14ac:dyDescent="0.3">
      <c r="D70" s="63"/>
    </row>
    <row r="71" spans="1:12" x14ac:dyDescent="0.3">
      <c r="D71" s="63"/>
    </row>
    <row r="72" spans="1:12" x14ac:dyDescent="0.3">
      <c r="D72" s="63"/>
    </row>
    <row r="73" spans="1:12" x14ac:dyDescent="0.3">
      <c r="D73" s="63"/>
    </row>
    <row r="74" spans="1:12" x14ac:dyDescent="0.3">
      <c r="D74" s="63"/>
    </row>
    <row r="75" spans="1:12" x14ac:dyDescent="0.3">
      <c r="D75" s="63"/>
    </row>
    <row r="76" spans="1:12" x14ac:dyDescent="0.3">
      <c r="D76" s="63"/>
    </row>
    <row r="77" spans="1:12" x14ac:dyDescent="0.3">
      <c r="D77" s="63"/>
    </row>
    <row r="78" spans="1:12" x14ac:dyDescent="0.3">
      <c r="D78" s="63"/>
    </row>
    <row r="79" spans="1:12" x14ac:dyDescent="0.3">
      <c r="D79" s="63"/>
    </row>
    <row r="80" spans="1:12" x14ac:dyDescent="0.3">
      <c r="D80" s="63"/>
    </row>
    <row r="81" spans="4:4" x14ac:dyDescent="0.3">
      <c r="D81" s="63"/>
    </row>
    <row r="82" spans="4:4" x14ac:dyDescent="0.3">
      <c r="D82" s="63"/>
    </row>
    <row r="83" spans="4:4" x14ac:dyDescent="0.3">
      <c r="D83" s="63"/>
    </row>
    <row r="84" spans="4:4" x14ac:dyDescent="0.3">
      <c r="D84" s="63"/>
    </row>
    <row r="85" spans="4:4" x14ac:dyDescent="0.3">
      <c r="D85" s="63"/>
    </row>
    <row r="86" spans="4:4" x14ac:dyDescent="0.3">
      <c r="D86" s="63"/>
    </row>
    <row r="87" spans="4:4" x14ac:dyDescent="0.3">
      <c r="D87" s="63"/>
    </row>
    <row r="88" spans="4:4" x14ac:dyDescent="0.3">
      <c r="D88" s="63"/>
    </row>
    <row r="89" spans="4:4" x14ac:dyDescent="0.3">
      <c r="D89" s="63"/>
    </row>
  </sheetData>
  <autoFilter ref="A1:L65" xr:uid="{42CA7391-ABA4-4EF2-A25A-F4A999D8E1D2}">
    <sortState xmlns:xlrd2="http://schemas.microsoft.com/office/spreadsheetml/2017/richdata2" ref="A2:L67">
      <sortCondition ref="H1:H65"/>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2D7D8-EDA4-4A03-AF7E-4D6C2A540B6D}">
  <dimension ref="A1:L61"/>
  <sheetViews>
    <sheetView topLeftCell="B17" zoomScale="80" zoomScaleNormal="80" workbookViewId="0">
      <selection activeCell="C39" sqref="C39"/>
    </sheetView>
  </sheetViews>
  <sheetFormatPr defaultColWidth="8.81640625" defaultRowHeight="15" x14ac:dyDescent="0.3"/>
  <cols>
    <col min="1" max="1" width="28.453125" style="18" bestFit="1" customWidth="1"/>
    <col min="2" max="2" width="74.1796875" style="18" bestFit="1" customWidth="1"/>
    <col min="3" max="3" width="14.453125" style="18" bestFit="1" customWidth="1"/>
    <col min="4" max="4" width="14.81640625" style="18" bestFit="1" customWidth="1"/>
    <col min="5" max="5" width="14.81640625" style="18" customWidth="1"/>
    <col min="6" max="6" width="14.453125" style="18" bestFit="1" customWidth="1"/>
    <col min="7" max="7" width="15.26953125" style="18" bestFit="1" customWidth="1"/>
    <col min="8" max="8" width="43.81640625" style="18" bestFit="1" customWidth="1"/>
    <col min="9" max="9" width="31.26953125" style="18" bestFit="1" customWidth="1"/>
    <col min="10" max="10" width="26.26953125" style="18" bestFit="1" customWidth="1"/>
    <col min="11" max="11" width="27.54296875" style="18" bestFit="1" customWidth="1"/>
    <col min="12" max="12" width="216.54296875" style="18" bestFit="1" customWidth="1"/>
    <col min="13" max="16384" width="8.81640625" style="18"/>
  </cols>
  <sheetData>
    <row r="1" spans="1:12" ht="33" customHeight="1" x14ac:dyDescent="0.3">
      <c r="A1" s="66" t="s">
        <v>540</v>
      </c>
      <c r="B1" s="65" t="s">
        <v>1</v>
      </c>
      <c r="C1" s="66" t="s">
        <v>2</v>
      </c>
      <c r="D1" s="66" t="s">
        <v>3</v>
      </c>
      <c r="E1" s="66" t="s">
        <v>4</v>
      </c>
      <c r="F1" s="66" t="s">
        <v>5</v>
      </c>
      <c r="G1" s="66" t="s">
        <v>6</v>
      </c>
      <c r="H1" s="66" t="s">
        <v>7</v>
      </c>
      <c r="I1" s="66" t="s">
        <v>8</v>
      </c>
      <c r="J1" s="66" t="s">
        <v>9</v>
      </c>
      <c r="K1" s="66" t="s">
        <v>10</v>
      </c>
      <c r="L1" s="66" t="s">
        <v>11</v>
      </c>
    </row>
    <row r="2" spans="1:12" s="23" customFormat="1" x14ac:dyDescent="0.3">
      <c r="A2" s="22" t="s">
        <v>541</v>
      </c>
      <c r="B2" s="22" t="s">
        <v>13</v>
      </c>
      <c r="C2" s="22" t="s">
        <v>118</v>
      </c>
      <c r="D2" s="29">
        <v>45393</v>
      </c>
      <c r="E2" s="22" t="s">
        <v>542</v>
      </c>
      <c r="F2" s="22">
        <v>240</v>
      </c>
      <c r="G2" s="22" t="s">
        <v>416</v>
      </c>
      <c r="H2" s="22" t="s">
        <v>451</v>
      </c>
      <c r="I2" s="22" t="s">
        <v>111</v>
      </c>
      <c r="J2" s="22" t="s">
        <v>121</v>
      </c>
      <c r="K2" s="22">
        <v>0</v>
      </c>
      <c r="L2" s="22" t="s">
        <v>543</v>
      </c>
    </row>
    <row r="3" spans="1:12" s="23" customFormat="1" x14ac:dyDescent="0.3">
      <c r="A3" s="22" t="s">
        <v>541</v>
      </c>
      <c r="B3" s="22" t="s">
        <v>13</v>
      </c>
      <c r="C3" s="22" t="s">
        <v>118</v>
      </c>
      <c r="D3" s="29">
        <v>45393</v>
      </c>
      <c r="E3" s="22" t="s">
        <v>544</v>
      </c>
      <c r="F3" s="22">
        <v>2000</v>
      </c>
      <c r="G3" s="22" t="s">
        <v>416</v>
      </c>
      <c r="H3" s="22" t="s">
        <v>545</v>
      </c>
      <c r="I3" s="22" t="s">
        <v>111</v>
      </c>
      <c r="J3" s="22" t="s">
        <v>121</v>
      </c>
      <c r="K3" s="22">
        <v>0</v>
      </c>
      <c r="L3" s="22" t="s">
        <v>546</v>
      </c>
    </row>
    <row r="4" spans="1:12" s="23" customFormat="1" x14ac:dyDescent="0.3">
      <c r="A4" s="22" t="s">
        <v>541</v>
      </c>
      <c r="B4" s="22" t="s">
        <v>13</v>
      </c>
      <c r="C4" s="22" t="s">
        <v>118</v>
      </c>
      <c r="D4" s="29">
        <v>45393</v>
      </c>
      <c r="E4" s="22" t="s">
        <v>544</v>
      </c>
      <c r="F4" s="22">
        <v>1706</v>
      </c>
      <c r="G4" s="22" t="s">
        <v>416</v>
      </c>
      <c r="H4" s="22" t="s">
        <v>547</v>
      </c>
      <c r="I4" s="22" t="s">
        <v>111</v>
      </c>
      <c r="J4" s="22" t="s">
        <v>121</v>
      </c>
      <c r="K4" s="22">
        <v>0</v>
      </c>
      <c r="L4" s="22" t="s">
        <v>548</v>
      </c>
    </row>
    <row r="5" spans="1:12" s="23" customFormat="1" x14ac:dyDescent="0.3">
      <c r="A5" s="22" t="s">
        <v>541</v>
      </c>
      <c r="B5" s="22" t="s">
        <v>13</v>
      </c>
      <c r="C5" s="22" t="s">
        <v>118</v>
      </c>
      <c r="D5" s="29">
        <v>45393</v>
      </c>
      <c r="E5" s="22" t="s">
        <v>542</v>
      </c>
      <c r="F5" s="22">
        <v>2000</v>
      </c>
      <c r="G5" s="22" t="s">
        <v>416</v>
      </c>
      <c r="H5" s="22" t="s">
        <v>197</v>
      </c>
      <c r="I5" s="22" t="s">
        <v>111</v>
      </c>
      <c r="J5" s="22" t="s">
        <v>121</v>
      </c>
      <c r="K5" s="22">
        <v>0</v>
      </c>
      <c r="L5" s="22" t="s">
        <v>549</v>
      </c>
    </row>
    <row r="6" spans="1:12" s="23" customFormat="1" x14ac:dyDescent="0.3">
      <c r="A6" s="22" t="s">
        <v>541</v>
      </c>
      <c r="B6" s="22" t="s">
        <v>13</v>
      </c>
      <c r="C6" s="22" t="s">
        <v>118</v>
      </c>
      <c r="D6" s="29">
        <v>45427</v>
      </c>
      <c r="E6" s="22" t="s">
        <v>544</v>
      </c>
      <c r="F6" s="22">
        <v>1500</v>
      </c>
      <c r="G6" s="22" t="s">
        <v>416</v>
      </c>
      <c r="H6" s="22" t="s">
        <v>550</v>
      </c>
      <c r="I6" s="22" t="s">
        <v>111</v>
      </c>
      <c r="J6" s="22" t="s">
        <v>121</v>
      </c>
      <c r="K6" s="22">
        <v>0</v>
      </c>
      <c r="L6" s="22" t="s">
        <v>551</v>
      </c>
    </row>
    <row r="7" spans="1:12" s="23" customFormat="1" x14ac:dyDescent="0.3">
      <c r="A7" s="22" t="s">
        <v>541</v>
      </c>
      <c r="B7" s="22" t="s">
        <v>13</v>
      </c>
      <c r="C7" s="22" t="s">
        <v>118</v>
      </c>
      <c r="D7" s="29">
        <v>45593</v>
      </c>
      <c r="E7" s="22" t="s">
        <v>542</v>
      </c>
      <c r="F7" s="22">
        <v>200</v>
      </c>
      <c r="G7" s="22" t="s">
        <v>416</v>
      </c>
      <c r="H7" s="22" t="s">
        <v>552</v>
      </c>
      <c r="I7" s="22" t="s">
        <v>111</v>
      </c>
      <c r="J7" s="22" t="s">
        <v>121</v>
      </c>
      <c r="K7" s="22">
        <v>0</v>
      </c>
      <c r="L7" s="22" t="s">
        <v>553</v>
      </c>
    </row>
    <row r="8" spans="1:12" s="23" customFormat="1" x14ac:dyDescent="0.3">
      <c r="A8" s="22" t="s">
        <v>541</v>
      </c>
      <c r="B8" s="22" t="s">
        <v>13</v>
      </c>
      <c r="C8" s="19" t="s">
        <v>118</v>
      </c>
      <c r="D8" s="20">
        <v>45700</v>
      </c>
      <c r="E8" s="19" t="s">
        <v>542</v>
      </c>
      <c r="F8" s="19">
        <v>500</v>
      </c>
      <c r="G8" s="19" t="s">
        <v>416</v>
      </c>
      <c r="H8" s="19" t="s">
        <v>552</v>
      </c>
      <c r="I8" s="22" t="s">
        <v>111</v>
      </c>
      <c r="J8" s="19" t="s">
        <v>121</v>
      </c>
      <c r="K8" s="19">
        <v>0</v>
      </c>
      <c r="L8" s="19" t="s">
        <v>554</v>
      </c>
    </row>
    <row r="9" spans="1:12" s="23" customFormat="1" x14ac:dyDescent="0.3">
      <c r="A9" s="22" t="s">
        <v>541</v>
      </c>
      <c r="B9" s="22" t="s">
        <v>13</v>
      </c>
      <c r="C9" s="22" t="s">
        <v>118</v>
      </c>
      <c r="D9" s="29">
        <v>45393</v>
      </c>
      <c r="E9" s="22" t="s">
        <v>542</v>
      </c>
      <c r="F9" s="22">
        <v>5123</v>
      </c>
      <c r="G9" s="22" t="s">
        <v>416</v>
      </c>
      <c r="H9" s="22" t="s">
        <v>555</v>
      </c>
      <c r="I9" s="22" t="s">
        <v>111</v>
      </c>
      <c r="J9" s="22" t="s">
        <v>121</v>
      </c>
      <c r="K9" s="22">
        <v>0</v>
      </c>
      <c r="L9" s="22" t="s">
        <v>556</v>
      </c>
    </row>
    <row r="10" spans="1:12" s="23" customFormat="1" x14ac:dyDescent="0.3">
      <c r="A10" s="22" t="s">
        <v>541</v>
      </c>
      <c r="B10" s="22" t="s">
        <v>13</v>
      </c>
      <c r="C10" s="22" t="s">
        <v>118</v>
      </c>
      <c r="D10" s="29">
        <v>45475</v>
      </c>
      <c r="E10" s="22" t="s">
        <v>544</v>
      </c>
      <c r="F10" s="22">
        <v>1523</v>
      </c>
      <c r="G10" s="22" t="s">
        <v>416</v>
      </c>
      <c r="H10" s="22" t="s">
        <v>555</v>
      </c>
      <c r="I10" s="22" t="s">
        <v>111</v>
      </c>
      <c r="J10" s="22" t="s">
        <v>121</v>
      </c>
      <c r="K10" s="22">
        <v>0</v>
      </c>
      <c r="L10" s="22" t="s">
        <v>557</v>
      </c>
    </row>
    <row r="11" spans="1:12" s="23" customFormat="1" x14ac:dyDescent="0.3">
      <c r="A11" s="22" t="s">
        <v>541</v>
      </c>
      <c r="B11" s="22" t="s">
        <v>13</v>
      </c>
      <c r="C11" s="22" t="s">
        <v>118</v>
      </c>
      <c r="D11" s="29">
        <v>45566</v>
      </c>
      <c r="E11" s="22" t="s">
        <v>542</v>
      </c>
      <c r="F11" s="22">
        <v>5122</v>
      </c>
      <c r="G11" s="22" t="s">
        <v>416</v>
      </c>
      <c r="H11" s="22" t="s">
        <v>555</v>
      </c>
      <c r="I11" s="22" t="s">
        <v>111</v>
      </c>
      <c r="J11" s="22" t="s">
        <v>121</v>
      </c>
      <c r="K11" s="22">
        <v>0</v>
      </c>
      <c r="L11" s="22" t="s">
        <v>558</v>
      </c>
    </row>
    <row r="12" spans="1:12" s="23" customFormat="1" x14ac:dyDescent="0.3">
      <c r="A12" s="22" t="s">
        <v>541</v>
      </c>
      <c r="B12" s="22" t="s">
        <v>13</v>
      </c>
      <c r="C12" s="19" t="s">
        <v>118</v>
      </c>
      <c r="D12" s="20">
        <v>45663</v>
      </c>
      <c r="E12" s="19" t="s">
        <v>542</v>
      </c>
      <c r="F12" s="19">
        <v>5122</v>
      </c>
      <c r="G12" s="19" t="s">
        <v>416</v>
      </c>
      <c r="H12" s="19" t="s">
        <v>555</v>
      </c>
      <c r="I12" s="22" t="s">
        <v>111</v>
      </c>
      <c r="J12" s="19" t="s">
        <v>121</v>
      </c>
      <c r="K12" s="19">
        <v>0</v>
      </c>
      <c r="L12" s="22" t="s">
        <v>559</v>
      </c>
    </row>
    <row r="13" spans="1:12" s="23" customFormat="1" x14ac:dyDescent="0.3">
      <c r="A13" s="22" t="s">
        <v>541</v>
      </c>
      <c r="B13" s="22" t="s">
        <v>13</v>
      </c>
      <c r="C13" s="22" t="s">
        <v>118</v>
      </c>
      <c r="D13" s="29">
        <v>45427</v>
      </c>
      <c r="E13" s="22" t="s">
        <v>542</v>
      </c>
      <c r="F13" s="22">
        <v>1500</v>
      </c>
      <c r="G13" s="22" t="s">
        <v>416</v>
      </c>
      <c r="H13" s="22" t="s">
        <v>560</v>
      </c>
      <c r="I13" s="22" t="s">
        <v>111</v>
      </c>
      <c r="J13" s="22" t="s">
        <v>121</v>
      </c>
      <c r="K13" s="22">
        <v>0</v>
      </c>
      <c r="L13" s="22" t="s">
        <v>561</v>
      </c>
    </row>
    <row r="14" spans="1:12" s="23" customFormat="1" x14ac:dyDescent="0.3">
      <c r="A14" s="22" t="s">
        <v>541</v>
      </c>
      <c r="B14" s="22" t="s">
        <v>13</v>
      </c>
      <c r="C14" s="22" t="s">
        <v>118</v>
      </c>
      <c r="D14" s="29">
        <v>45509</v>
      </c>
      <c r="E14" s="22" t="s">
        <v>542</v>
      </c>
      <c r="F14" s="22">
        <v>1000</v>
      </c>
      <c r="G14" s="22" t="s">
        <v>416</v>
      </c>
      <c r="H14" s="22" t="s">
        <v>562</v>
      </c>
      <c r="I14" s="22" t="s">
        <v>111</v>
      </c>
      <c r="J14" s="22" t="s">
        <v>121</v>
      </c>
      <c r="K14" s="22">
        <v>0</v>
      </c>
      <c r="L14" s="22" t="s">
        <v>563</v>
      </c>
    </row>
    <row r="15" spans="1:12" s="23" customFormat="1" x14ac:dyDescent="0.3">
      <c r="A15" s="22" t="s">
        <v>541</v>
      </c>
      <c r="B15" s="22" t="s">
        <v>13</v>
      </c>
      <c r="C15" s="22" t="s">
        <v>118</v>
      </c>
      <c r="D15" s="29">
        <v>45587</v>
      </c>
      <c r="E15" s="22" t="s">
        <v>542</v>
      </c>
      <c r="F15" s="22">
        <v>1000</v>
      </c>
      <c r="G15" s="22" t="s">
        <v>416</v>
      </c>
      <c r="H15" s="22" t="s">
        <v>562</v>
      </c>
      <c r="I15" s="22" t="s">
        <v>111</v>
      </c>
      <c r="J15" s="22" t="s">
        <v>121</v>
      </c>
      <c r="K15" s="22">
        <v>0</v>
      </c>
      <c r="L15" s="22" t="s">
        <v>564</v>
      </c>
    </row>
    <row r="16" spans="1:12" s="23" customFormat="1" x14ac:dyDescent="0.3">
      <c r="A16" s="22" t="s">
        <v>541</v>
      </c>
      <c r="B16" s="22" t="s">
        <v>13</v>
      </c>
      <c r="C16" s="22" t="s">
        <v>118</v>
      </c>
      <c r="D16" s="29">
        <v>45593</v>
      </c>
      <c r="E16" s="22" t="s">
        <v>544</v>
      </c>
      <c r="F16" s="22">
        <v>620</v>
      </c>
      <c r="G16" s="22" t="s">
        <v>416</v>
      </c>
      <c r="H16" s="22" t="s">
        <v>562</v>
      </c>
      <c r="I16" s="22" t="s">
        <v>111</v>
      </c>
      <c r="J16" s="22" t="s">
        <v>121</v>
      </c>
      <c r="K16" s="22">
        <v>0</v>
      </c>
      <c r="L16" s="22" t="s">
        <v>565</v>
      </c>
    </row>
    <row r="17" spans="1:12" s="23" customFormat="1" x14ac:dyDescent="0.3">
      <c r="A17" s="22" t="s">
        <v>541</v>
      </c>
      <c r="B17" s="22" t="s">
        <v>13</v>
      </c>
      <c r="C17" s="19" t="s">
        <v>118</v>
      </c>
      <c r="D17" s="20">
        <v>45702</v>
      </c>
      <c r="E17" s="19" t="s">
        <v>544</v>
      </c>
      <c r="F17" s="19">
        <v>500</v>
      </c>
      <c r="G17" s="19" t="s">
        <v>416</v>
      </c>
      <c r="H17" s="19" t="s">
        <v>562</v>
      </c>
      <c r="I17" s="22" t="s">
        <v>111</v>
      </c>
      <c r="J17" s="19" t="s">
        <v>121</v>
      </c>
      <c r="K17" s="19">
        <v>0</v>
      </c>
      <c r="L17" s="19" t="s">
        <v>566</v>
      </c>
    </row>
    <row r="18" spans="1:12" s="23" customFormat="1" x14ac:dyDescent="0.3">
      <c r="A18" s="22" t="s">
        <v>541</v>
      </c>
      <c r="B18" s="22" t="s">
        <v>13</v>
      </c>
      <c r="C18" s="19" t="s">
        <v>118</v>
      </c>
      <c r="D18" s="69">
        <v>45702</v>
      </c>
      <c r="E18" s="19" t="s">
        <v>544</v>
      </c>
      <c r="F18" s="19">
        <v>500</v>
      </c>
      <c r="G18" s="19" t="s">
        <v>416</v>
      </c>
      <c r="H18" s="19" t="s">
        <v>562</v>
      </c>
      <c r="I18" s="22" t="s">
        <v>111</v>
      </c>
      <c r="J18" s="19" t="s">
        <v>121</v>
      </c>
      <c r="K18" s="19">
        <v>0</v>
      </c>
      <c r="L18" s="19" t="s">
        <v>567</v>
      </c>
    </row>
    <row r="19" spans="1:12" s="23" customFormat="1" x14ac:dyDescent="0.3">
      <c r="A19" s="22" t="s">
        <v>541</v>
      </c>
      <c r="B19" s="22" t="s">
        <v>13</v>
      </c>
      <c r="C19" s="22" t="s">
        <v>118</v>
      </c>
      <c r="D19" s="29">
        <v>45545</v>
      </c>
      <c r="E19" s="22" t="s">
        <v>544</v>
      </c>
      <c r="F19" s="22">
        <v>425</v>
      </c>
      <c r="G19" s="22" t="s">
        <v>416</v>
      </c>
      <c r="H19" s="22" t="s">
        <v>568</v>
      </c>
      <c r="I19" s="22" t="s">
        <v>111</v>
      </c>
      <c r="J19" s="22" t="s">
        <v>121</v>
      </c>
      <c r="K19" s="22">
        <v>0</v>
      </c>
      <c r="L19" s="22" t="s">
        <v>569</v>
      </c>
    </row>
    <row r="20" spans="1:12" s="23" customFormat="1" x14ac:dyDescent="0.3">
      <c r="A20" s="22" t="s">
        <v>541</v>
      </c>
      <c r="B20" s="22" t="s">
        <v>13</v>
      </c>
      <c r="C20" s="22" t="s">
        <v>118</v>
      </c>
      <c r="D20" s="29">
        <v>45589</v>
      </c>
      <c r="E20" s="22" t="s">
        <v>542</v>
      </c>
      <c r="F20" s="22">
        <v>600</v>
      </c>
      <c r="G20" s="22" t="s">
        <v>416</v>
      </c>
      <c r="H20" s="22" t="s">
        <v>568</v>
      </c>
      <c r="I20" s="22" t="s">
        <v>111</v>
      </c>
      <c r="J20" s="22" t="s">
        <v>121</v>
      </c>
      <c r="K20" s="22">
        <v>0</v>
      </c>
      <c r="L20" s="22" t="s">
        <v>570</v>
      </c>
    </row>
    <row r="21" spans="1:12" s="23" customFormat="1" x14ac:dyDescent="0.3">
      <c r="A21" s="22" t="s">
        <v>541</v>
      </c>
      <c r="B21" s="22" t="s">
        <v>13</v>
      </c>
      <c r="C21" s="19" t="s">
        <v>118</v>
      </c>
      <c r="D21" s="20">
        <v>45716</v>
      </c>
      <c r="E21" s="19" t="s">
        <v>542</v>
      </c>
      <c r="F21" s="19">
        <v>450</v>
      </c>
      <c r="G21" s="19" t="s">
        <v>416</v>
      </c>
      <c r="H21" s="19" t="s">
        <v>568</v>
      </c>
      <c r="I21" s="22" t="s">
        <v>111</v>
      </c>
      <c r="J21" s="19" t="s">
        <v>121</v>
      </c>
      <c r="K21" s="19">
        <v>0</v>
      </c>
      <c r="L21" s="19" t="s">
        <v>571</v>
      </c>
    </row>
    <row r="22" spans="1:12" s="23" customFormat="1" x14ac:dyDescent="0.3">
      <c r="A22" s="22" t="s">
        <v>541</v>
      </c>
      <c r="B22" s="22" t="s">
        <v>13</v>
      </c>
      <c r="C22" s="22" t="s">
        <v>118</v>
      </c>
      <c r="D22" s="29">
        <v>45391</v>
      </c>
      <c r="E22" s="22" t="s">
        <v>544</v>
      </c>
      <c r="F22" s="22">
        <v>1600</v>
      </c>
      <c r="G22" s="22" t="s">
        <v>416</v>
      </c>
      <c r="H22" s="22" t="s">
        <v>572</v>
      </c>
      <c r="I22" s="22" t="s">
        <v>111</v>
      </c>
      <c r="J22" s="22" t="s">
        <v>121</v>
      </c>
      <c r="K22" s="22">
        <v>0</v>
      </c>
      <c r="L22" s="22" t="s">
        <v>573</v>
      </c>
    </row>
    <row r="23" spans="1:12" s="23" customFormat="1" x14ac:dyDescent="0.3">
      <c r="A23" s="22" t="s">
        <v>541</v>
      </c>
      <c r="B23" s="22" t="s">
        <v>13</v>
      </c>
      <c r="C23" s="22" t="s">
        <v>118</v>
      </c>
      <c r="D23" s="29">
        <v>45589</v>
      </c>
      <c r="E23" s="22" t="s">
        <v>544</v>
      </c>
      <c r="F23" s="22">
        <v>1000</v>
      </c>
      <c r="G23" s="22" t="s">
        <v>416</v>
      </c>
      <c r="H23" s="22" t="s">
        <v>574</v>
      </c>
      <c r="I23" s="22" t="s">
        <v>111</v>
      </c>
      <c r="J23" s="22" t="s">
        <v>121</v>
      </c>
      <c r="K23" s="22">
        <v>0</v>
      </c>
      <c r="L23" s="22" t="s">
        <v>575</v>
      </c>
    </row>
    <row r="24" spans="1:12" s="23" customFormat="1" x14ac:dyDescent="0.3">
      <c r="A24" s="22" t="s">
        <v>541</v>
      </c>
      <c r="B24" s="22" t="s">
        <v>13</v>
      </c>
      <c r="C24" s="22" t="s">
        <v>118</v>
      </c>
      <c r="D24" s="29">
        <v>45391</v>
      </c>
      <c r="E24" s="22" t="s">
        <v>542</v>
      </c>
      <c r="F24" s="67">
        <v>4639</v>
      </c>
      <c r="G24" s="22" t="s">
        <v>416</v>
      </c>
      <c r="H24" s="22" t="s">
        <v>576</v>
      </c>
      <c r="I24" s="22" t="s">
        <v>111</v>
      </c>
      <c r="J24" s="22" t="s">
        <v>121</v>
      </c>
      <c r="K24" s="22">
        <v>0</v>
      </c>
      <c r="L24" s="22" t="s">
        <v>577</v>
      </c>
    </row>
    <row r="25" spans="1:12" s="23" customFormat="1" x14ac:dyDescent="0.3">
      <c r="A25" s="22" t="s">
        <v>541</v>
      </c>
      <c r="B25" s="22" t="s">
        <v>13</v>
      </c>
      <c r="C25" s="22" t="s">
        <v>118</v>
      </c>
      <c r="D25" s="29">
        <v>45433</v>
      </c>
      <c r="E25" s="22" t="s">
        <v>544</v>
      </c>
      <c r="F25" s="22">
        <v>24000</v>
      </c>
      <c r="G25" s="22" t="s">
        <v>416</v>
      </c>
      <c r="H25" s="22" t="s">
        <v>578</v>
      </c>
      <c r="I25" s="22" t="s">
        <v>111</v>
      </c>
      <c r="J25" s="22" t="s">
        <v>121</v>
      </c>
      <c r="K25" s="22">
        <v>0</v>
      </c>
      <c r="L25" s="22" t="s">
        <v>579</v>
      </c>
    </row>
    <row r="26" spans="1:12" s="23" customFormat="1" x14ac:dyDescent="0.3">
      <c r="A26" s="22" t="s">
        <v>541</v>
      </c>
      <c r="B26" s="22" t="s">
        <v>13</v>
      </c>
      <c r="C26" s="22" t="s">
        <v>118</v>
      </c>
      <c r="D26" s="29">
        <v>45420</v>
      </c>
      <c r="E26" s="22" t="s">
        <v>542</v>
      </c>
      <c r="F26" s="22">
        <v>3500</v>
      </c>
      <c r="G26" s="22" t="s">
        <v>416</v>
      </c>
      <c r="H26" s="22" t="s">
        <v>32</v>
      </c>
      <c r="I26" s="22" t="s">
        <v>111</v>
      </c>
      <c r="J26" s="22" t="s">
        <v>121</v>
      </c>
      <c r="K26" s="22">
        <v>0</v>
      </c>
      <c r="L26" s="22" t="s">
        <v>580</v>
      </c>
    </row>
    <row r="27" spans="1:12" s="23" customFormat="1" x14ac:dyDescent="0.3">
      <c r="A27" s="22" t="s">
        <v>541</v>
      </c>
      <c r="B27" s="22" t="s">
        <v>13</v>
      </c>
      <c r="C27" s="22" t="s">
        <v>118</v>
      </c>
      <c r="D27" s="29">
        <v>45488</v>
      </c>
      <c r="E27" s="22" t="s">
        <v>542</v>
      </c>
      <c r="F27" s="22">
        <v>1000</v>
      </c>
      <c r="G27" s="22" t="s">
        <v>416</v>
      </c>
      <c r="H27" s="22" t="s">
        <v>581</v>
      </c>
      <c r="I27" s="22" t="s">
        <v>111</v>
      </c>
      <c r="J27" s="22" t="s">
        <v>121</v>
      </c>
      <c r="K27" s="22">
        <v>0</v>
      </c>
      <c r="L27" s="22" t="s">
        <v>582</v>
      </c>
    </row>
    <row r="28" spans="1:12" s="23" customFormat="1" x14ac:dyDescent="0.3">
      <c r="A28" s="22" t="s">
        <v>541</v>
      </c>
      <c r="B28" s="22" t="s">
        <v>13</v>
      </c>
      <c r="C28" s="19" t="s">
        <v>583</v>
      </c>
      <c r="D28" s="20">
        <v>45637</v>
      </c>
      <c r="E28" s="19" t="s">
        <v>542</v>
      </c>
      <c r="F28" s="19">
        <v>5090</v>
      </c>
      <c r="G28" s="22" t="s">
        <v>416</v>
      </c>
      <c r="H28" s="19" t="s">
        <v>584</v>
      </c>
      <c r="I28" s="22" t="s">
        <v>111</v>
      </c>
      <c r="J28" s="22" t="s">
        <v>121</v>
      </c>
      <c r="K28" s="19">
        <v>0</v>
      </c>
      <c r="L28" s="19" t="s">
        <v>585</v>
      </c>
    </row>
    <row r="29" spans="1:12" s="23" customFormat="1" x14ac:dyDescent="0.3">
      <c r="A29" s="22" t="s">
        <v>541</v>
      </c>
      <c r="B29" s="22" t="s">
        <v>13</v>
      </c>
      <c r="C29" s="19" t="s">
        <v>583</v>
      </c>
      <c r="D29" s="20">
        <v>45541</v>
      </c>
      <c r="E29" s="19" t="s">
        <v>544</v>
      </c>
      <c r="F29" s="19">
        <v>5090</v>
      </c>
      <c r="G29" s="22" t="s">
        <v>416</v>
      </c>
      <c r="H29" s="19" t="s">
        <v>584</v>
      </c>
      <c r="I29" s="22" t="s">
        <v>111</v>
      </c>
      <c r="J29" s="22" t="s">
        <v>121</v>
      </c>
      <c r="K29" s="19">
        <v>0</v>
      </c>
      <c r="L29" s="19" t="s">
        <v>586</v>
      </c>
    </row>
    <row r="30" spans="1:12" x14ac:dyDescent="0.3">
      <c r="A30" s="22" t="s">
        <v>541</v>
      </c>
      <c r="B30" s="22" t="s">
        <v>13</v>
      </c>
      <c r="C30" s="19" t="s">
        <v>583</v>
      </c>
      <c r="D30" s="20">
        <v>45453</v>
      </c>
      <c r="E30" s="19" t="s">
        <v>544</v>
      </c>
      <c r="F30" s="19">
        <v>5090</v>
      </c>
      <c r="G30" s="22" t="s">
        <v>416</v>
      </c>
      <c r="H30" s="19" t="s">
        <v>584</v>
      </c>
      <c r="I30" s="22" t="s">
        <v>111</v>
      </c>
      <c r="J30" s="22" t="s">
        <v>121</v>
      </c>
      <c r="K30" s="19">
        <v>0</v>
      </c>
      <c r="L30" s="19" t="s">
        <v>587</v>
      </c>
    </row>
    <row r="31" spans="1:12" x14ac:dyDescent="0.3">
      <c r="A31" s="22" t="s">
        <v>541</v>
      </c>
      <c r="B31" s="22" t="s">
        <v>13</v>
      </c>
      <c r="C31" s="19" t="s">
        <v>583</v>
      </c>
      <c r="D31" s="20">
        <v>45448</v>
      </c>
      <c r="E31" s="19" t="s">
        <v>542</v>
      </c>
      <c r="F31" s="19">
        <v>500</v>
      </c>
      <c r="G31" s="22" t="s">
        <v>416</v>
      </c>
      <c r="H31" s="19" t="s">
        <v>584</v>
      </c>
      <c r="I31" s="22" t="s">
        <v>111</v>
      </c>
      <c r="J31" s="22" t="s">
        <v>121</v>
      </c>
      <c r="K31" s="19">
        <v>0</v>
      </c>
      <c r="L31" s="19" t="s">
        <v>588</v>
      </c>
    </row>
    <row r="32" spans="1:12" x14ac:dyDescent="0.3">
      <c r="A32" s="22" t="s">
        <v>541</v>
      </c>
      <c r="B32" s="22" t="s">
        <v>13</v>
      </c>
      <c r="C32" s="19" t="s">
        <v>583</v>
      </c>
      <c r="D32" s="20">
        <v>45722</v>
      </c>
      <c r="E32" s="19" t="s">
        <v>542</v>
      </c>
      <c r="F32" s="19">
        <v>5090</v>
      </c>
      <c r="G32" s="19" t="s">
        <v>416</v>
      </c>
      <c r="H32" s="19" t="s">
        <v>584</v>
      </c>
      <c r="I32" s="19" t="s">
        <v>111</v>
      </c>
      <c r="J32" s="19" t="s">
        <v>121</v>
      </c>
      <c r="K32" s="19">
        <v>0</v>
      </c>
      <c r="L32" s="19" t="s">
        <v>589</v>
      </c>
    </row>
    <row r="33" spans="1:12" x14ac:dyDescent="0.3">
      <c r="A33" s="22" t="s">
        <v>541</v>
      </c>
      <c r="B33" s="22" t="s">
        <v>13</v>
      </c>
      <c r="C33" s="22" t="s">
        <v>118</v>
      </c>
      <c r="D33" s="29">
        <v>45407</v>
      </c>
      <c r="E33" s="22" t="s">
        <v>542</v>
      </c>
      <c r="F33" s="22">
        <v>5000</v>
      </c>
      <c r="G33" s="22" t="s">
        <v>416</v>
      </c>
      <c r="H33" s="22" t="s">
        <v>590</v>
      </c>
      <c r="I33" s="22" t="s">
        <v>111</v>
      </c>
      <c r="J33" s="22" t="s">
        <v>121</v>
      </c>
      <c r="K33" s="22">
        <v>0</v>
      </c>
      <c r="L33" s="22" t="s">
        <v>591</v>
      </c>
    </row>
    <row r="34" spans="1:12" x14ac:dyDescent="0.3">
      <c r="A34" s="22" t="s">
        <v>541</v>
      </c>
      <c r="B34" s="22" t="s">
        <v>13</v>
      </c>
      <c r="C34" s="22" t="s">
        <v>118</v>
      </c>
      <c r="D34" s="29">
        <v>45393</v>
      </c>
      <c r="E34" s="22" t="s">
        <v>542</v>
      </c>
      <c r="F34" s="22">
        <v>2000</v>
      </c>
      <c r="G34" s="22" t="s">
        <v>416</v>
      </c>
      <c r="H34" s="22" t="s">
        <v>110</v>
      </c>
      <c r="I34" s="22" t="s">
        <v>111</v>
      </c>
      <c r="J34" s="22" t="s">
        <v>121</v>
      </c>
      <c r="K34" s="22">
        <v>0</v>
      </c>
      <c r="L34" s="22" t="s">
        <v>592</v>
      </c>
    </row>
    <row r="35" spans="1:12" x14ac:dyDescent="0.3">
      <c r="A35" s="22" t="s">
        <v>541</v>
      </c>
      <c r="B35" s="22" t="s">
        <v>13</v>
      </c>
      <c r="C35" s="19" t="s">
        <v>593</v>
      </c>
      <c r="D35" s="20">
        <v>45566</v>
      </c>
      <c r="E35" s="19" t="s">
        <v>544</v>
      </c>
      <c r="F35" s="19">
        <v>22280</v>
      </c>
      <c r="G35" s="22" t="s">
        <v>416</v>
      </c>
      <c r="H35" s="19" t="s">
        <v>110</v>
      </c>
      <c r="I35" s="22" t="s">
        <v>111</v>
      </c>
      <c r="J35" s="22" t="s">
        <v>121</v>
      </c>
      <c r="K35" s="19">
        <v>0</v>
      </c>
      <c r="L35" s="19" t="s">
        <v>594</v>
      </c>
    </row>
    <row r="36" spans="1:12" x14ac:dyDescent="0.3">
      <c r="A36" s="22" t="s">
        <v>541</v>
      </c>
      <c r="B36" s="22" t="s">
        <v>13</v>
      </c>
      <c r="C36" s="19" t="s">
        <v>593</v>
      </c>
      <c r="D36" s="20">
        <v>45475</v>
      </c>
      <c r="E36" s="19" t="s">
        <v>544</v>
      </c>
      <c r="F36" s="19">
        <v>23540</v>
      </c>
      <c r="G36" s="22" t="s">
        <v>416</v>
      </c>
      <c r="H36" s="19" t="s">
        <v>110</v>
      </c>
      <c r="I36" s="22" t="s">
        <v>111</v>
      </c>
      <c r="J36" s="22" t="s">
        <v>121</v>
      </c>
      <c r="K36" s="19">
        <v>0</v>
      </c>
      <c r="L36" s="19" t="s">
        <v>595</v>
      </c>
    </row>
    <row r="37" spans="1:12" x14ac:dyDescent="0.3">
      <c r="A37" s="22" t="s">
        <v>541</v>
      </c>
      <c r="B37" s="22" t="s">
        <v>13</v>
      </c>
      <c r="C37" s="19" t="s">
        <v>593</v>
      </c>
      <c r="D37" s="20">
        <v>45393</v>
      </c>
      <c r="E37" s="19" t="s">
        <v>542</v>
      </c>
      <c r="F37" s="19">
        <v>21020</v>
      </c>
      <c r="G37" s="22" t="s">
        <v>416</v>
      </c>
      <c r="H37" s="19" t="s">
        <v>110</v>
      </c>
      <c r="I37" s="22" t="s">
        <v>111</v>
      </c>
      <c r="J37" s="22" t="s">
        <v>121</v>
      </c>
      <c r="K37" s="19">
        <v>0</v>
      </c>
      <c r="L37" s="19" t="s">
        <v>596</v>
      </c>
    </row>
    <row r="38" spans="1:12" x14ac:dyDescent="0.3">
      <c r="A38" s="22" t="s">
        <v>541</v>
      </c>
      <c r="B38" s="22" t="s">
        <v>13</v>
      </c>
      <c r="C38" s="19" t="s">
        <v>593</v>
      </c>
      <c r="D38" s="20">
        <v>45663</v>
      </c>
      <c r="E38" s="19" t="s">
        <v>542</v>
      </c>
      <c r="F38" s="68">
        <v>22280</v>
      </c>
      <c r="G38" s="19" t="s">
        <v>416</v>
      </c>
      <c r="H38" s="19" t="s">
        <v>110</v>
      </c>
      <c r="I38" s="19" t="s">
        <v>111</v>
      </c>
      <c r="J38" s="19" t="s">
        <v>121</v>
      </c>
      <c r="K38" s="19">
        <v>0</v>
      </c>
      <c r="L38" s="19" t="s">
        <v>597</v>
      </c>
    </row>
    <row r="39" spans="1:12" x14ac:dyDescent="0.3">
      <c r="A39" s="22" t="s">
        <v>541</v>
      </c>
      <c r="B39" s="22" t="s">
        <v>13</v>
      </c>
      <c r="C39" s="22" t="s">
        <v>118</v>
      </c>
      <c r="D39" s="29">
        <v>45508</v>
      </c>
      <c r="E39" s="22" t="s">
        <v>542</v>
      </c>
      <c r="F39" s="22">
        <v>12685</v>
      </c>
      <c r="G39" s="22" t="s">
        <v>416</v>
      </c>
      <c r="H39" s="22" t="s">
        <v>499</v>
      </c>
      <c r="I39" s="22" t="s">
        <v>111</v>
      </c>
      <c r="J39" s="22" t="s">
        <v>121</v>
      </c>
      <c r="K39" s="22">
        <v>0</v>
      </c>
      <c r="L39" s="22" t="s">
        <v>598</v>
      </c>
    </row>
    <row r="40" spans="1:12" x14ac:dyDescent="0.3">
      <c r="A40" s="22" t="s">
        <v>541</v>
      </c>
      <c r="B40" s="22" t="s">
        <v>13</v>
      </c>
      <c r="C40" s="22" t="s">
        <v>118</v>
      </c>
      <c r="D40" s="29">
        <v>45397</v>
      </c>
      <c r="E40" s="22" t="s">
        <v>544</v>
      </c>
      <c r="F40" s="22"/>
      <c r="G40" s="22" t="s">
        <v>416</v>
      </c>
      <c r="H40" s="22" t="s">
        <v>507</v>
      </c>
      <c r="I40" s="22" t="s">
        <v>111</v>
      </c>
      <c r="J40" s="22" t="s">
        <v>121</v>
      </c>
      <c r="K40" s="22">
        <v>0</v>
      </c>
      <c r="L40" s="22" t="s">
        <v>599</v>
      </c>
    </row>
    <row r="41" spans="1:12" x14ac:dyDescent="0.3">
      <c r="A41" s="22" t="s">
        <v>541</v>
      </c>
      <c r="B41" s="22" t="s">
        <v>13</v>
      </c>
      <c r="C41" s="22" t="s">
        <v>118</v>
      </c>
      <c r="D41" s="29">
        <v>45481</v>
      </c>
      <c r="E41" s="22" t="s">
        <v>542</v>
      </c>
      <c r="F41" s="34"/>
      <c r="G41" s="22" t="s">
        <v>416</v>
      </c>
      <c r="H41" s="22" t="s">
        <v>507</v>
      </c>
      <c r="I41" s="22" t="s">
        <v>111</v>
      </c>
      <c r="J41" s="22" t="s">
        <v>121</v>
      </c>
      <c r="K41" s="22">
        <v>0</v>
      </c>
      <c r="L41" s="22" t="s">
        <v>600</v>
      </c>
    </row>
    <row r="42" spans="1:12" x14ac:dyDescent="0.3">
      <c r="A42" s="22" t="s">
        <v>541</v>
      </c>
      <c r="B42" s="22" t="s">
        <v>13</v>
      </c>
      <c r="C42" s="22" t="s">
        <v>118</v>
      </c>
      <c r="D42" s="29">
        <v>45566</v>
      </c>
      <c r="E42" s="22" t="s">
        <v>544</v>
      </c>
      <c r="F42" s="22">
        <v>30208</v>
      </c>
      <c r="G42" s="22" t="s">
        <v>416</v>
      </c>
      <c r="H42" s="22" t="s">
        <v>507</v>
      </c>
      <c r="I42" s="22" t="s">
        <v>111</v>
      </c>
      <c r="J42" s="22" t="s">
        <v>121</v>
      </c>
      <c r="K42" s="22">
        <v>0</v>
      </c>
      <c r="L42" s="22" t="s">
        <v>601</v>
      </c>
    </row>
    <row r="43" spans="1:12" x14ac:dyDescent="0.3">
      <c r="A43" s="22" t="s">
        <v>541</v>
      </c>
      <c r="B43" s="22" t="s">
        <v>13</v>
      </c>
      <c r="C43" s="19" t="s">
        <v>118</v>
      </c>
      <c r="D43" s="20">
        <v>45663</v>
      </c>
      <c r="E43" s="19" t="s">
        <v>544</v>
      </c>
      <c r="F43" s="68">
        <v>30208</v>
      </c>
      <c r="G43" s="19" t="s">
        <v>416</v>
      </c>
      <c r="H43" s="19" t="s">
        <v>507</v>
      </c>
      <c r="I43" s="22" t="s">
        <v>111</v>
      </c>
      <c r="J43" s="19" t="s">
        <v>121</v>
      </c>
      <c r="K43" s="19">
        <v>0</v>
      </c>
      <c r="L43" s="19" t="s">
        <v>602</v>
      </c>
    </row>
    <row r="44" spans="1:12" x14ac:dyDescent="0.3">
      <c r="A44" s="22" t="s">
        <v>541</v>
      </c>
      <c r="B44" s="22" t="s">
        <v>13</v>
      </c>
      <c r="C44" s="22" t="s">
        <v>118</v>
      </c>
      <c r="D44" s="29">
        <v>45393</v>
      </c>
      <c r="E44" s="22" t="s">
        <v>542</v>
      </c>
      <c r="F44" s="22">
        <v>2000</v>
      </c>
      <c r="G44" s="22" t="s">
        <v>416</v>
      </c>
      <c r="H44" s="22" t="s">
        <v>104</v>
      </c>
      <c r="I44" s="22" t="s">
        <v>111</v>
      </c>
      <c r="J44" s="22" t="s">
        <v>121</v>
      </c>
      <c r="K44" s="22">
        <v>0</v>
      </c>
      <c r="L44" s="22" t="s">
        <v>603</v>
      </c>
    </row>
    <row r="45" spans="1:12" x14ac:dyDescent="0.3">
      <c r="A45" s="22" t="s">
        <v>541</v>
      </c>
      <c r="B45" s="22" t="s">
        <v>13</v>
      </c>
      <c r="C45" s="22" t="s">
        <v>118</v>
      </c>
      <c r="D45" s="29">
        <v>45496</v>
      </c>
      <c r="E45" s="22" t="s">
        <v>544</v>
      </c>
      <c r="F45" s="22">
        <v>735</v>
      </c>
      <c r="G45" s="22" t="s">
        <v>416</v>
      </c>
      <c r="H45" s="22" t="s">
        <v>203</v>
      </c>
      <c r="I45" s="22" t="s">
        <v>111</v>
      </c>
      <c r="J45" s="22" t="s">
        <v>121</v>
      </c>
      <c r="K45" s="22">
        <v>0</v>
      </c>
      <c r="L45" s="22" t="s">
        <v>604</v>
      </c>
    </row>
    <row r="46" spans="1:12" x14ac:dyDescent="0.3">
      <c r="A46" s="22" t="s">
        <v>541</v>
      </c>
      <c r="B46" s="22" t="s">
        <v>13</v>
      </c>
      <c r="C46" s="22" t="s">
        <v>118</v>
      </c>
      <c r="D46" s="29">
        <v>45589</v>
      </c>
      <c r="E46" s="22" t="s">
        <v>542</v>
      </c>
      <c r="F46" s="22">
        <v>796</v>
      </c>
      <c r="G46" s="22" t="s">
        <v>416</v>
      </c>
      <c r="H46" s="22" t="s">
        <v>203</v>
      </c>
      <c r="I46" s="22" t="s">
        <v>111</v>
      </c>
      <c r="J46" s="22" t="s">
        <v>121</v>
      </c>
      <c r="K46" s="22">
        <v>0</v>
      </c>
      <c r="L46" s="22" t="s">
        <v>605</v>
      </c>
    </row>
    <row r="47" spans="1:12" x14ac:dyDescent="0.3">
      <c r="A47" s="22" t="s">
        <v>541</v>
      </c>
      <c r="B47" s="22" t="s">
        <v>13</v>
      </c>
      <c r="C47" s="22" t="s">
        <v>118</v>
      </c>
      <c r="D47" s="29">
        <v>45427</v>
      </c>
      <c r="E47" s="22" t="s">
        <v>542</v>
      </c>
      <c r="F47" s="22">
        <v>1723</v>
      </c>
      <c r="G47" s="22" t="s">
        <v>416</v>
      </c>
      <c r="H47" s="22" t="s">
        <v>356</v>
      </c>
      <c r="I47" s="22" t="s">
        <v>111</v>
      </c>
      <c r="J47" s="22" t="s">
        <v>121</v>
      </c>
      <c r="K47" s="22">
        <v>0</v>
      </c>
      <c r="L47" s="22" t="s">
        <v>606</v>
      </c>
    </row>
    <row r="48" spans="1:12" x14ac:dyDescent="0.3">
      <c r="A48" s="22" t="s">
        <v>541</v>
      </c>
      <c r="B48" s="22" t="s">
        <v>13</v>
      </c>
      <c r="C48" s="22" t="s">
        <v>118</v>
      </c>
      <c r="D48" s="29">
        <v>45393</v>
      </c>
      <c r="E48" s="22" t="s">
        <v>542</v>
      </c>
      <c r="F48" s="22">
        <v>1723</v>
      </c>
      <c r="G48" s="22" t="s">
        <v>416</v>
      </c>
      <c r="H48" s="22" t="s">
        <v>196</v>
      </c>
      <c r="I48" s="22" t="s">
        <v>111</v>
      </c>
      <c r="J48" s="22" t="s">
        <v>121</v>
      </c>
      <c r="K48" s="22">
        <v>0</v>
      </c>
      <c r="L48" s="22" t="s">
        <v>606</v>
      </c>
    </row>
    <row r="49" spans="1:12" x14ac:dyDescent="0.3">
      <c r="A49" s="22" t="s">
        <v>541</v>
      </c>
      <c r="B49" s="22" t="s">
        <v>13</v>
      </c>
      <c r="C49" s="22" t="s">
        <v>118</v>
      </c>
      <c r="D49" s="29">
        <v>45447</v>
      </c>
      <c r="E49" s="22" t="s">
        <v>542</v>
      </c>
      <c r="F49" s="22">
        <v>1723</v>
      </c>
      <c r="G49" s="22" t="s">
        <v>416</v>
      </c>
      <c r="H49" s="22" t="s">
        <v>196</v>
      </c>
      <c r="I49" s="22" t="s">
        <v>111</v>
      </c>
      <c r="J49" s="22" t="s">
        <v>121</v>
      </c>
      <c r="K49" s="22">
        <v>0</v>
      </c>
      <c r="L49" s="22" t="s">
        <v>606</v>
      </c>
    </row>
    <row r="50" spans="1:12" x14ac:dyDescent="0.3">
      <c r="A50" s="22" t="s">
        <v>541</v>
      </c>
      <c r="B50" s="22" t="s">
        <v>13</v>
      </c>
      <c r="C50" s="22" t="s">
        <v>118</v>
      </c>
      <c r="D50" s="29">
        <v>45475</v>
      </c>
      <c r="E50" s="22" t="s">
        <v>542</v>
      </c>
      <c r="F50" s="22">
        <v>1723</v>
      </c>
      <c r="G50" s="22" t="s">
        <v>416</v>
      </c>
      <c r="H50" s="22" t="s">
        <v>196</v>
      </c>
      <c r="I50" s="22" t="s">
        <v>111</v>
      </c>
      <c r="J50" s="22" t="s">
        <v>121</v>
      </c>
      <c r="K50" s="22">
        <v>0</v>
      </c>
      <c r="L50" s="22" t="s">
        <v>606</v>
      </c>
    </row>
    <row r="51" spans="1:12" x14ac:dyDescent="0.3">
      <c r="A51" s="22" t="s">
        <v>541</v>
      </c>
      <c r="B51" s="22" t="s">
        <v>13</v>
      </c>
      <c r="C51" s="22" t="s">
        <v>118</v>
      </c>
      <c r="D51" s="29">
        <v>45566</v>
      </c>
      <c r="E51" s="22" t="s">
        <v>542</v>
      </c>
      <c r="F51" s="22">
        <v>1723</v>
      </c>
      <c r="G51" s="22" t="s">
        <v>416</v>
      </c>
      <c r="H51" s="22" t="s">
        <v>196</v>
      </c>
      <c r="I51" s="22" t="s">
        <v>111</v>
      </c>
      <c r="J51" s="22" t="s">
        <v>121</v>
      </c>
      <c r="K51" s="22">
        <v>0</v>
      </c>
      <c r="L51" s="22" t="s">
        <v>606</v>
      </c>
    </row>
    <row r="52" spans="1:12" x14ac:dyDescent="0.3">
      <c r="A52" s="22" t="s">
        <v>541</v>
      </c>
      <c r="B52" s="22" t="s">
        <v>13</v>
      </c>
      <c r="C52" s="22" t="s">
        <v>118</v>
      </c>
      <c r="D52" s="29">
        <v>45566</v>
      </c>
      <c r="E52" s="22" t="s">
        <v>542</v>
      </c>
      <c r="F52" s="22">
        <v>1723</v>
      </c>
      <c r="G52" s="22" t="s">
        <v>416</v>
      </c>
      <c r="H52" s="22" t="s">
        <v>196</v>
      </c>
      <c r="I52" s="22" t="s">
        <v>111</v>
      </c>
      <c r="J52" s="22" t="s">
        <v>121</v>
      </c>
      <c r="K52" s="22">
        <v>0</v>
      </c>
      <c r="L52" s="22" t="s">
        <v>606</v>
      </c>
    </row>
    <row r="53" spans="1:12" x14ac:dyDescent="0.3">
      <c r="A53" s="22" t="s">
        <v>541</v>
      </c>
      <c r="B53" s="22" t="s">
        <v>13</v>
      </c>
      <c r="C53" s="22" t="s">
        <v>118</v>
      </c>
      <c r="D53" s="29">
        <v>45637</v>
      </c>
      <c r="E53" s="22" t="s">
        <v>544</v>
      </c>
      <c r="F53" s="22">
        <v>1723</v>
      </c>
      <c r="G53" s="22" t="s">
        <v>416</v>
      </c>
      <c r="H53" s="22" t="s">
        <v>196</v>
      </c>
      <c r="I53" s="22" t="s">
        <v>111</v>
      </c>
      <c r="J53" s="22" t="s">
        <v>121</v>
      </c>
      <c r="K53" s="22">
        <v>0</v>
      </c>
      <c r="L53" s="22" t="s">
        <v>606</v>
      </c>
    </row>
    <row r="54" spans="1:12" x14ac:dyDescent="0.3">
      <c r="A54" s="22" t="s">
        <v>541</v>
      </c>
      <c r="B54" s="22" t="s">
        <v>13</v>
      </c>
      <c r="C54" s="22" t="s">
        <v>118</v>
      </c>
      <c r="D54" s="29">
        <v>45637</v>
      </c>
      <c r="E54" s="22" t="s">
        <v>542</v>
      </c>
      <c r="F54" s="22">
        <v>1723</v>
      </c>
      <c r="G54" s="22" t="s">
        <v>416</v>
      </c>
      <c r="H54" s="22" t="s">
        <v>196</v>
      </c>
      <c r="I54" s="22" t="s">
        <v>111</v>
      </c>
      <c r="J54" s="22" t="s">
        <v>121</v>
      </c>
      <c r="K54" s="22">
        <v>0</v>
      </c>
      <c r="L54" s="22" t="s">
        <v>606</v>
      </c>
    </row>
    <row r="55" spans="1:12" x14ac:dyDescent="0.3">
      <c r="A55" s="22" t="s">
        <v>541</v>
      </c>
      <c r="B55" s="22" t="s">
        <v>13</v>
      </c>
      <c r="C55" s="19" t="s">
        <v>118</v>
      </c>
      <c r="D55" s="20">
        <v>45719</v>
      </c>
      <c r="E55" s="19" t="s">
        <v>544</v>
      </c>
      <c r="F55" s="19">
        <v>1727</v>
      </c>
      <c r="G55" s="19" t="s">
        <v>416</v>
      </c>
      <c r="H55" s="19" t="s">
        <v>196</v>
      </c>
      <c r="I55" s="22" t="s">
        <v>111</v>
      </c>
      <c r="J55" s="19" t="s">
        <v>121</v>
      </c>
      <c r="K55" s="19">
        <v>0</v>
      </c>
      <c r="L55" s="22" t="s">
        <v>606</v>
      </c>
    </row>
    <row r="56" spans="1:12" x14ac:dyDescent="0.3">
      <c r="A56" s="22" t="s">
        <v>541</v>
      </c>
      <c r="B56" s="22" t="s">
        <v>13</v>
      </c>
      <c r="C56" s="19" t="s">
        <v>118</v>
      </c>
      <c r="D56" s="20">
        <v>45716</v>
      </c>
      <c r="E56" s="19" t="s">
        <v>542</v>
      </c>
      <c r="F56" s="19">
        <v>1723</v>
      </c>
      <c r="G56" s="19" t="s">
        <v>416</v>
      </c>
      <c r="H56" s="19" t="s">
        <v>196</v>
      </c>
      <c r="I56" s="22" t="s">
        <v>111</v>
      </c>
      <c r="J56" s="19" t="s">
        <v>121</v>
      </c>
      <c r="K56" s="19">
        <v>0</v>
      </c>
      <c r="L56" s="22" t="s">
        <v>606</v>
      </c>
    </row>
    <row r="57" spans="1:12" x14ac:dyDescent="0.3">
      <c r="A57" s="22" t="s">
        <v>541</v>
      </c>
      <c r="B57" s="22" t="s">
        <v>13</v>
      </c>
      <c r="C57" s="19" t="s">
        <v>118</v>
      </c>
      <c r="D57" s="20">
        <v>45663</v>
      </c>
      <c r="E57" s="19" t="s">
        <v>544</v>
      </c>
      <c r="F57" s="19">
        <v>1723</v>
      </c>
      <c r="G57" s="19" t="s">
        <v>416</v>
      </c>
      <c r="H57" s="19" t="s">
        <v>196</v>
      </c>
      <c r="I57" s="22" t="s">
        <v>111</v>
      </c>
      <c r="J57" s="19" t="s">
        <v>121</v>
      </c>
      <c r="K57" s="19">
        <v>0</v>
      </c>
      <c r="L57" s="22" t="s">
        <v>606</v>
      </c>
    </row>
    <row r="58" spans="1:12" x14ac:dyDescent="0.3">
      <c r="A58" s="22" t="s">
        <v>541</v>
      </c>
      <c r="B58" s="22" t="s">
        <v>13</v>
      </c>
      <c r="C58" s="19" t="s">
        <v>118</v>
      </c>
      <c r="D58" s="20">
        <v>45663</v>
      </c>
      <c r="E58" s="19" t="s">
        <v>542</v>
      </c>
      <c r="F58" s="19">
        <v>1723</v>
      </c>
      <c r="G58" s="19" t="s">
        <v>416</v>
      </c>
      <c r="H58" s="19" t="s">
        <v>196</v>
      </c>
      <c r="I58" s="22" t="s">
        <v>111</v>
      </c>
      <c r="J58" s="19" t="s">
        <v>121</v>
      </c>
      <c r="K58" s="19">
        <v>0</v>
      </c>
      <c r="L58" s="22" t="s">
        <v>606</v>
      </c>
    </row>
    <row r="59" spans="1:12" x14ac:dyDescent="0.3">
      <c r="A59" s="22" t="s">
        <v>541</v>
      </c>
      <c r="B59" s="22" t="s">
        <v>13</v>
      </c>
      <c r="C59" s="22" t="s">
        <v>118</v>
      </c>
      <c r="D59" s="29">
        <v>45397</v>
      </c>
      <c r="E59" s="22" t="s">
        <v>544</v>
      </c>
      <c r="F59" s="22">
        <v>15000</v>
      </c>
      <c r="G59" s="22" t="s">
        <v>416</v>
      </c>
      <c r="H59" s="22" t="s">
        <v>607</v>
      </c>
      <c r="I59" s="22" t="s">
        <v>111</v>
      </c>
      <c r="J59" s="22" t="s">
        <v>121</v>
      </c>
      <c r="K59" s="22">
        <v>0</v>
      </c>
      <c r="L59" s="22" t="s">
        <v>608</v>
      </c>
    </row>
    <row r="60" spans="1:12" x14ac:dyDescent="0.3">
      <c r="A60" s="22" t="s">
        <v>541</v>
      </c>
      <c r="B60" s="22" t="s">
        <v>13</v>
      </c>
      <c r="C60" s="22" t="s">
        <v>118</v>
      </c>
      <c r="D60" s="29">
        <v>45496</v>
      </c>
      <c r="E60" s="22" t="s">
        <v>542</v>
      </c>
      <c r="F60" s="22">
        <v>2500</v>
      </c>
      <c r="G60" s="22" t="s">
        <v>416</v>
      </c>
      <c r="H60" s="22" t="s">
        <v>609</v>
      </c>
      <c r="I60" s="22" t="s">
        <v>111</v>
      </c>
      <c r="J60" s="22" t="s">
        <v>121</v>
      </c>
      <c r="K60" s="22">
        <v>0</v>
      </c>
      <c r="L60" s="22" t="s">
        <v>610</v>
      </c>
    </row>
    <row r="61" spans="1:12" x14ac:dyDescent="0.3">
      <c r="A61" s="22" t="s">
        <v>541</v>
      </c>
      <c r="B61" s="22" t="s">
        <v>13</v>
      </c>
      <c r="C61" s="19" t="s">
        <v>118</v>
      </c>
      <c r="D61" s="20">
        <v>45643</v>
      </c>
      <c r="E61" s="19" t="s">
        <v>542</v>
      </c>
      <c r="F61" s="19">
        <v>2500</v>
      </c>
      <c r="G61" s="19" t="s">
        <v>416</v>
      </c>
      <c r="H61" s="19" t="s">
        <v>609</v>
      </c>
      <c r="I61" s="22" t="s">
        <v>111</v>
      </c>
      <c r="J61" s="19" t="s">
        <v>121</v>
      </c>
      <c r="K61" s="19">
        <v>0</v>
      </c>
      <c r="L61" s="19" t="s">
        <v>611</v>
      </c>
    </row>
  </sheetData>
  <autoFilter ref="A1:L61" xr:uid="{BA72D7D8-EDA4-4A03-AF7E-4D6C2A540B6D}">
    <sortState xmlns:xlrd2="http://schemas.microsoft.com/office/spreadsheetml/2017/richdata2" ref="A2:L61">
      <sortCondition ref="H1:H61"/>
    </sortState>
  </autoFilter>
  <phoneticPr fontId="1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79DE9-CD1D-47E5-B2B2-F3D6206F2AD7}">
  <dimension ref="A1:L81"/>
  <sheetViews>
    <sheetView tabSelected="1" workbookViewId="0">
      <selection activeCell="H46" sqref="H7:H46"/>
    </sheetView>
  </sheetViews>
  <sheetFormatPr defaultColWidth="9.1796875" defaultRowHeight="14.5" x14ac:dyDescent="0.35"/>
  <cols>
    <col min="1" max="1" width="21" style="75" customWidth="1"/>
    <col min="2" max="2" width="57.81640625" style="75" bestFit="1" customWidth="1"/>
    <col min="3" max="3" width="17.54296875" style="75" bestFit="1" customWidth="1"/>
    <col min="4" max="4" width="15.81640625" style="86" bestFit="1" customWidth="1"/>
    <col min="5" max="5" width="10.7265625" style="75" bestFit="1" customWidth="1"/>
    <col min="6" max="6" width="20.54296875" style="81" customWidth="1"/>
    <col min="7" max="7" width="17.54296875" style="75" customWidth="1"/>
    <col min="8" max="8" width="50" style="75" bestFit="1" customWidth="1"/>
    <col min="9" max="9" width="34.26953125" style="75" customWidth="1"/>
    <col min="10" max="10" width="25.54296875" style="75" customWidth="1"/>
    <col min="11" max="11" width="40.26953125" style="75" customWidth="1"/>
    <col min="12" max="12" width="109.453125" style="75" bestFit="1" customWidth="1"/>
    <col min="13" max="16384" width="9.1796875" style="75"/>
  </cols>
  <sheetData>
    <row r="1" spans="1:12" ht="32" x14ac:dyDescent="0.35">
      <c r="A1" s="72" t="s">
        <v>540</v>
      </c>
      <c r="B1" s="73" t="s">
        <v>1</v>
      </c>
      <c r="C1" s="72" t="s">
        <v>2</v>
      </c>
      <c r="D1" s="84" t="s">
        <v>3</v>
      </c>
      <c r="E1" s="72" t="s">
        <v>4</v>
      </c>
      <c r="F1" s="74" t="s">
        <v>5</v>
      </c>
      <c r="G1" s="72" t="s">
        <v>6</v>
      </c>
      <c r="H1" s="72" t="s">
        <v>7</v>
      </c>
      <c r="I1" s="72" t="s">
        <v>8</v>
      </c>
      <c r="J1" s="72" t="s">
        <v>9</v>
      </c>
      <c r="K1" s="72" t="s">
        <v>10</v>
      </c>
      <c r="L1" s="72" t="s">
        <v>11</v>
      </c>
    </row>
    <row r="2" spans="1:12" ht="16" x14ac:dyDescent="0.4">
      <c r="A2" s="76" t="s">
        <v>541</v>
      </c>
      <c r="B2" s="76" t="s">
        <v>13</v>
      </c>
      <c r="C2" s="77" t="s">
        <v>262</v>
      </c>
      <c r="D2" s="87">
        <v>46235</v>
      </c>
      <c r="E2" s="77" t="s">
        <v>612</v>
      </c>
      <c r="F2" s="88">
        <v>500</v>
      </c>
      <c r="G2" s="77" t="s">
        <v>106</v>
      </c>
      <c r="H2" s="77" t="s">
        <v>613</v>
      </c>
      <c r="I2" s="77">
        <v>0</v>
      </c>
      <c r="J2" s="77" t="s">
        <v>121</v>
      </c>
      <c r="K2" s="77">
        <v>0</v>
      </c>
      <c r="L2" s="77" t="s">
        <v>614</v>
      </c>
    </row>
    <row r="3" spans="1:12" ht="16" x14ac:dyDescent="0.4">
      <c r="A3" s="76" t="s">
        <v>541</v>
      </c>
      <c r="B3" s="76" t="s">
        <v>13</v>
      </c>
      <c r="C3" s="77" t="s">
        <v>118</v>
      </c>
      <c r="D3" s="87">
        <v>45785</v>
      </c>
      <c r="E3" s="77" t="s">
        <v>612</v>
      </c>
      <c r="F3" s="88">
        <v>1000</v>
      </c>
      <c r="G3" s="77" t="s">
        <v>106</v>
      </c>
      <c r="H3" s="77" t="s">
        <v>615</v>
      </c>
      <c r="I3" s="77">
        <v>0</v>
      </c>
      <c r="J3" s="77" t="s">
        <v>121</v>
      </c>
      <c r="K3" s="77">
        <v>0</v>
      </c>
      <c r="L3" s="77" t="s">
        <v>616</v>
      </c>
    </row>
    <row r="4" spans="1:12" ht="16" x14ac:dyDescent="0.4">
      <c r="A4" s="76" t="s">
        <v>541</v>
      </c>
      <c r="B4" s="76" t="s">
        <v>13</v>
      </c>
      <c r="C4" s="77" t="s">
        <v>118</v>
      </c>
      <c r="D4" s="87">
        <v>45973</v>
      </c>
      <c r="E4" s="77" t="s">
        <v>612</v>
      </c>
      <c r="F4" s="88">
        <v>1000</v>
      </c>
      <c r="G4" s="77" t="s">
        <v>106</v>
      </c>
      <c r="H4" s="77" t="s">
        <v>617</v>
      </c>
      <c r="I4" s="77">
        <v>0</v>
      </c>
      <c r="J4" s="77" t="s">
        <v>121</v>
      </c>
      <c r="K4" s="77">
        <v>0</v>
      </c>
      <c r="L4" s="77" t="s">
        <v>618</v>
      </c>
    </row>
    <row r="5" spans="1:12" ht="16" x14ac:dyDescent="0.4">
      <c r="A5" s="76" t="s">
        <v>541</v>
      </c>
      <c r="B5" s="76" t="s">
        <v>13</v>
      </c>
      <c r="C5" s="77" t="s">
        <v>118</v>
      </c>
      <c r="D5" s="87" t="s">
        <v>619</v>
      </c>
      <c r="E5" s="77" t="s">
        <v>612</v>
      </c>
      <c r="F5" s="88">
        <v>1000</v>
      </c>
      <c r="G5" s="77" t="s">
        <v>106</v>
      </c>
      <c r="H5" s="77" t="s">
        <v>620</v>
      </c>
      <c r="I5" s="77">
        <v>0</v>
      </c>
      <c r="J5" s="77" t="s">
        <v>121</v>
      </c>
      <c r="K5" s="77">
        <v>0</v>
      </c>
      <c r="L5" s="77" t="s">
        <v>621</v>
      </c>
    </row>
    <row r="6" spans="1:12" ht="16" x14ac:dyDescent="0.4">
      <c r="A6" s="76" t="s">
        <v>541</v>
      </c>
      <c r="B6" s="76" t="s">
        <v>13</v>
      </c>
      <c r="C6" s="77" t="s">
        <v>118</v>
      </c>
      <c r="D6" s="87" t="s">
        <v>622</v>
      </c>
      <c r="E6" s="77" t="s">
        <v>612</v>
      </c>
      <c r="F6" s="88">
        <v>1000</v>
      </c>
      <c r="G6" s="77" t="s">
        <v>106</v>
      </c>
      <c r="H6" s="77" t="s">
        <v>623</v>
      </c>
      <c r="I6" s="77">
        <v>0</v>
      </c>
      <c r="J6" s="77" t="s">
        <v>121</v>
      </c>
      <c r="K6" s="77">
        <v>0</v>
      </c>
      <c r="L6" s="77" t="s">
        <v>624</v>
      </c>
    </row>
    <row r="7" spans="1:12" ht="16" x14ac:dyDescent="0.4">
      <c r="A7" s="76" t="s">
        <v>541</v>
      </c>
      <c r="B7" s="76" t="s">
        <v>13</v>
      </c>
      <c r="C7" s="77" t="s">
        <v>118</v>
      </c>
      <c r="D7" s="87">
        <v>45939</v>
      </c>
      <c r="E7" s="77" t="s">
        <v>612</v>
      </c>
      <c r="F7" s="88">
        <v>1172</v>
      </c>
      <c r="G7" s="77" t="s">
        <v>106</v>
      </c>
      <c r="H7" s="77" t="s">
        <v>356</v>
      </c>
      <c r="I7" s="77">
        <v>0</v>
      </c>
      <c r="J7" s="77" t="s">
        <v>121</v>
      </c>
      <c r="K7" s="77">
        <v>0</v>
      </c>
      <c r="L7" s="76" t="s">
        <v>625</v>
      </c>
    </row>
    <row r="8" spans="1:12" ht="16" x14ac:dyDescent="0.4">
      <c r="A8" s="76" t="s">
        <v>541</v>
      </c>
      <c r="B8" s="76" t="s">
        <v>13</v>
      </c>
      <c r="C8" s="77" t="s">
        <v>118</v>
      </c>
      <c r="D8" s="87">
        <v>45939</v>
      </c>
      <c r="E8" s="77" t="s">
        <v>612</v>
      </c>
      <c r="F8" s="88">
        <v>1172</v>
      </c>
      <c r="G8" s="77" t="s">
        <v>106</v>
      </c>
      <c r="H8" s="77" t="s">
        <v>356</v>
      </c>
      <c r="I8" s="77">
        <v>0</v>
      </c>
      <c r="J8" s="77" t="s">
        <v>121</v>
      </c>
      <c r="K8" s="77">
        <v>0</v>
      </c>
      <c r="L8" s="76" t="s">
        <v>626</v>
      </c>
    </row>
    <row r="9" spans="1:12" ht="16" x14ac:dyDescent="0.4">
      <c r="A9" s="76" t="s">
        <v>541</v>
      </c>
      <c r="B9" s="76" t="s">
        <v>13</v>
      </c>
      <c r="C9" s="77" t="s">
        <v>118</v>
      </c>
      <c r="D9" s="87">
        <v>46204</v>
      </c>
      <c r="E9" s="77" t="s">
        <v>612</v>
      </c>
      <c r="F9" s="88">
        <v>1172</v>
      </c>
      <c r="G9" s="77" t="s">
        <v>106</v>
      </c>
      <c r="H9" s="77" t="s">
        <v>356</v>
      </c>
      <c r="I9" s="77">
        <v>0</v>
      </c>
      <c r="J9" s="77" t="s">
        <v>121</v>
      </c>
      <c r="K9" s="77">
        <v>0</v>
      </c>
      <c r="L9" s="76" t="s">
        <v>627</v>
      </c>
    </row>
    <row r="10" spans="1:12" ht="16" x14ac:dyDescent="0.4">
      <c r="A10" s="76" t="s">
        <v>541</v>
      </c>
      <c r="B10" s="76" t="s">
        <v>13</v>
      </c>
      <c r="C10" s="77" t="s">
        <v>118</v>
      </c>
      <c r="D10" s="87">
        <v>46204</v>
      </c>
      <c r="E10" s="77" t="s">
        <v>612</v>
      </c>
      <c r="F10" s="88">
        <v>1172</v>
      </c>
      <c r="G10" s="77" t="s">
        <v>106</v>
      </c>
      <c r="H10" s="77" t="s">
        <v>356</v>
      </c>
      <c r="I10" s="77">
        <v>0</v>
      </c>
      <c r="J10" s="77" t="s">
        <v>121</v>
      </c>
      <c r="K10" s="77">
        <v>0</v>
      </c>
      <c r="L10" s="76" t="s">
        <v>628</v>
      </c>
    </row>
    <row r="11" spans="1:12" ht="16" x14ac:dyDescent="0.4">
      <c r="A11" s="76" t="s">
        <v>541</v>
      </c>
      <c r="B11" s="76" t="s">
        <v>13</v>
      </c>
      <c r="C11" s="77" t="s">
        <v>118</v>
      </c>
      <c r="D11" s="87">
        <v>46204</v>
      </c>
      <c r="E11" s="77" t="s">
        <v>612</v>
      </c>
      <c r="F11" s="88">
        <v>1172</v>
      </c>
      <c r="G11" s="77" t="s">
        <v>106</v>
      </c>
      <c r="H11" s="77" t="s">
        <v>356</v>
      </c>
      <c r="I11" s="77">
        <v>0</v>
      </c>
      <c r="J11" s="77" t="s">
        <v>121</v>
      </c>
      <c r="K11" s="77">
        <v>0</v>
      </c>
      <c r="L11" s="76" t="s">
        <v>629</v>
      </c>
    </row>
    <row r="12" spans="1:12" ht="16" x14ac:dyDescent="0.4">
      <c r="A12" s="76" t="s">
        <v>541</v>
      </c>
      <c r="B12" s="76" t="s">
        <v>13</v>
      </c>
      <c r="C12" s="77" t="s">
        <v>118</v>
      </c>
      <c r="D12" s="87" t="s">
        <v>630</v>
      </c>
      <c r="E12" s="77" t="s">
        <v>612</v>
      </c>
      <c r="F12" s="88">
        <v>1172</v>
      </c>
      <c r="G12" s="77" t="s">
        <v>106</v>
      </c>
      <c r="H12" s="77" t="s">
        <v>356</v>
      </c>
      <c r="I12" s="77">
        <v>0</v>
      </c>
      <c r="J12" s="77" t="s">
        <v>121</v>
      </c>
      <c r="K12" s="77">
        <v>0</v>
      </c>
      <c r="L12" s="76" t="s">
        <v>631</v>
      </c>
    </row>
    <row r="13" spans="1:12" ht="16" x14ac:dyDescent="0.4">
      <c r="A13" s="76" t="s">
        <v>541</v>
      </c>
      <c r="B13" s="76" t="s">
        <v>13</v>
      </c>
      <c r="C13" s="77" t="s">
        <v>118</v>
      </c>
      <c r="D13" s="87" t="s">
        <v>630</v>
      </c>
      <c r="E13" s="77" t="s">
        <v>612</v>
      </c>
      <c r="F13" s="88">
        <v>1172</v>
      </c>
      <c r="G13" s="77" t="s">
        <v>106</v>
      </c>
      <c r="H13" s="77" t="s">
        <v>356</v>
      </c>
      <c r="I13" s="77">
        <v>0</v>
      </c>
      <c r="J13" s="77" t="s">
        <v>121</v>
      </c>
      <c r="K13" s="77">
        <v>0</v>
      </c>
      <c r="L13" s="76" t="s">
        <v>632</v>
      </c>
    </row>
    <row r="14" spans="1:12" ht="16" x14ac:dyDescent="0.4">
      <c r="A14" s="76" t="s">
        <v>541</v>
      </c>
      <c r="B14" s="76" t="s">
        <v>13</v>
      </c>
      <c r="C14" s="77" t="s">
        <v>118</v>
      </c>
      <c r="D14" s="87" t="s">
        <v>633</v>
      </c>
      <c r="E14" s="77" t="s">
        <v>612</v>
      </c>
      <c r="F14" s="88">
        <v>1172</v>
      </c>
      <c r="G14" s="77" t="s">
        <v>106</v>
      </c>
      <c r="H14" s="77" t="s">
        <v>356</v>
      </c>
      <c r="I14" s="77">
        <v>0</v>
      </c>
      <c r="J14" s="77" t="s">
        <v>121</v>
      </c>
      <c r="K14" s="77">
        <v>0</v>
      </c>
      <c r="L14" s="76" t="s">
        <v>634</v>
      </c>
    </row>
    <row r="15" spans="1:12" ht="16" x14ac:dyDescent="0.4">
      <c r="A15" s="76" t="s">
        <v>541</v>
      </c>
      <c r="B15" s="76" t="s">
        <v>13</v>
      </c>
      <c r="C15" s="77" t="s">
        <v>118</v>
      </c>
      <c r="D15" s="87" t="s">
        <v>635</v>
      </c>
      <c r="E15" s="77" t="s">
        <v>612</v>
      </c>
      <c r="F15" s="88">
        <v>1172</v>
      </c>
      <c r="G15" s="77" t="s">
        <v>106</v>
      </c>
      <c r="H15" s="77" t="s">
        <v>356</v>
      </c>
      <c r="I15" s="77">
        <v>0</v>
      </c>
      <c r="J15" s="77" t="s">
        <v>121</v>
      </c>
      <c r="K15" s="77">
        <v>0</v>
      </c>
      <c r="L15" s="76" t="s">
        <v>636</v>
      </c>
    </row>
    <row r="16" spans="1:12" ht="16" x14ac:dyDescent="0.4">
      <c r="A16" s="76" t="s">
        <v>541</v>
      </c>
      <c r="B16" s="76" t="s">
        <v>13</v>
      </c>
      <c r="C16" s="77" t="s">
        <v>118</v>
      </c>
      <c r="D16" s="87" t="s">
        <v>637</v>
      </c>
      <c r="E16" s="77" t="s">
        <v>612</v>
      </c>
      <c r="F16" s="88">
        <v>1172</v>
      </c>
      <c r="G16" s="77" t="s">
        <v>106</v>
      </c>
      <c r="H16" s="77" t="s">
        <v>356</v>
      </c>
      <c r="I16" s="77">
        <v>0</v>
      </c>
      <c r="J16" s="77" t="s">
        <v>121</v>
      </c>
      <c r="K16" s="77">
        <v>0</v>
      </c>
      <c r="L16" s="76" t="s">
        <v>638</v>
      </c>
    </row>
    <row r="17" spans="1:12" ht="16" x14ac:dyDescent="0.4">
      <c r="A17" s="76" t="s">
        <v>541</v>
      </c>
      <c r="B17" s="76" t="s">
        <v>13</v>
      </c>
      <c r="C17" s="77" t="s">
        <v>118</v>
      </c>
      <c r="D17" s="87" t="s">
        <v>637</v>
      </c>
      <c r="E17" s="77" t="s">
        <v>612</v>
      </c>
      <c r="F17" s="88">
        <v>1172</v>
      </c>
      <c r="G17" s="77" t="s">
        <v>106</v>
      </c>
      <c r="H17" s="77" t="s">
        <v>356</v>
      </c>
      <c r="I17" s="77">
        <v>0</v>
      </c>
      <c r="J17" s="77" t="s">
        <v>121</v>
      </c>
      <c r="K17" s="77">
        <v>0</v>
      </c>
      <c r="L17" s="76" t="s">
        <v>639</v>
      </c>
    </row>
    <row r="18" spans="1:12" ht="16" x14ac:dyDescent="0.4">
      <c r="A18" s="76" t="s">
        <v>541</v>
      </c>
      <c r="B18" s="76" t="s">
        <v>13</v>
      </c>
      <c r="C18" s="77" t="s">
        <v>118</v>
      </c>
      <c r="D18" s="87" t="s">
        <v>637</v>
      </c>
      <c r="E18" s="77" t="s">
        <v>612</v>
      </c>
      <c r="F18" s="88">
        <v>1172</v>
      </c>
      <c r="G18" s="77" t="s">
        <v>106</v>
      </c>
      <c r="H18" s="77" t="s">
        <v>356</v>
      </c>
      <c r="I18" s="77">
        <v>0</v>
      </c>
      <c r="J18" s="77" t="s">
        <v>121</v>
      </c>
      <c r="K18" s="77">
        <v>0</v>
      </c>
      <c r="L18" s="76" t="s">
        <v>640</v>
      </c>
    </row>
    <row r="19" spans="1:12" ht="16" x14ac:dyDescent="0.4">
      <c r="A19" s="76" t="s">
        <v>541</v>
      </c>
      <c r="B19" s="76" t="s">
        <v>13</v>
      </c>
      <c r="C19" s="77" t="s">
        <v>262</v>
      </c>
      <c r="D19" s="87">
        <v>46357</v>
      </c>
      <c r="E19" s="77" t="s">
        <v>612</v>
      </c>
      <c r="F19" s="88">
        <v>1250</v>
      </c>
      <c r="G19" s="77" t="s">
        <v>106</v>
      </c>
      <c r="H19" s="77" t="s">
        <v>297</v>
      </c>
      <c r="I19" s="77">
        <v>0</v>
      </c>
      <c r="J19" s="77" t="s">
        <v>121</v>
      </c>
      <c r="K19" s="77">
        <v>0</v>
      </c>
      <c r="L19" s="89" t="s">
        <v>641</v>
      </c>
    </row>
    <row r="20" spans="1:12" ht="16" x14ac:dyDescent="0.4">
      <c r="A20" s="76" t="s">
        <v>541</v>
      </c>
      <c r="B20" s="76" t="s">
        <v>13</v>
      </c>
      <c r="C20" s="77" t="s">
        <v>262</v>
      </c>
      <c r="D20" s="87">
        <v>46204</v>
      </c>
      <c r="E20" s="77" t="s">
        <v>612</v>
      </c>
      <c r="F20" s="88">
        <v>1500</v>
      </c>
      <c r="G20" s="77" t="s">
        <v>106</v>
      </c>
      <c r="H20" s="77" t="s">
        <v>474</v>
      </c>
      <c r="I20" s="77">
        <v>0</v>
      </c>
      <c r="J20" s="77" t="s">
        <v>121</v>
      </c>
      <c r="K20" s="77">
        <v>0</v>
      </c>
      <c r="L20" s="77" t="s">
        <v>642</v>
      </c>
    </row>
    <row r="21" spans="1:12" ht="16" x14ac:dyDescent="0.4">
      <c r="A21" s="76" t="s">
        <v>541</v>
      </c>
      <c r="B21" s="76" t="s">
        <v>13</v>
      </c>
      <c r="C21" s="77" t="s">
        <v>118</v>
      </c>
      <c r="D21" s="87" t="s">
        <v>619</v>
      </c>
      <c r="E21" s="77" t="s">
        <v>612</v>
      </c>
      <c r="F21" s="88">
        <v>2850</v>
      </c>
      <c r="G21" s="77" t="s">
        <v>106</v>
      </c>
      <c r="H21" s="77" t="s">
        <v>317</v>
      </c>
      <c r="I21" s="77">
        <v>0</v>
      </c>
      <c r="J21" s="77" t="s">
        <v>121</v>
      </c>
      <c r="K21" s="77">
        <v>0</v>
      </c>
      <c r="L21" s="77" t="s">
        <v>643</v>
      </c>
    </row>
    <row r="22" spans="1:12" ht="16" x14ac:dyDescent="0.4">
      <c r="A22" s="76" t="s">
        <v>541</v>
      </c>
      <c r="B22" s="76" t="s">
        <v>13</v>
      </c>
      <c r="C22" s="77" t="s">
        <v>262</v>
      </c>
      <c r="D22" s="87">
        <v>46357</v>
      </c>
      <c r="E22" s="77" t="s">
        <v>612</v>
      </c>
      <c r="F22" s="88">
        <v>3586</v>
      </c>
      <c r="G22" s="77" t="s">
        <v>106</v>
      </c>
      <c r="H22" s="77" t="s">
        <v>644</v>
      </c>
      <c r="I22" s="77">
        <v>0</v>
      </c>
      <c r="J22" s="77" t="s">
        <v>121</v>
      </c>
      <c r="K22" s="77">
        <v>0</v>
      </c>
      <c r="L22" s="89" t="s">
        <v>645</v>
      </c>
    </row>
    <row r="23" spans="1:12" ht="16" x14ac:dyDescent="0.4">
      <c r="A23" s="76" t="s">
        <v>541</v>
      </c>
      <c r="B23" s="76" t="s">
        <v>13</v>
      </c>
      <c r="C23" s="77" t="s">
        <v>262</v>
      </c>
      <c r="D23" s="87">
        <v>46204</v>
      </c>
      <c r="E23" s="77" t="s">
        <v>612</v>
      </c>
      <c r="F23" s="88">
        <v>4000</v>
      </c>
      <c r="G23" s="77" t="s">
        <v>106</v>
      </c>
      <c r="H23" s="77" t="s">
        <v>646</v>
      </c>
      <c r="I23" s="77">
        <v>0</v>
      </c>
      <c r="J23" s="77" t="s">
        <v>121</v>
      </c>
      <c r="K23" s="77">
        <v>0</v>
      </c>
      <c r="L23" s="77" t="s">
        <v>647</v>
      </c>
    </row>
    <row r="24" spans="1:12" ht="16" x14ac:dyDescent="0.4">
      <c r="A24" s="76" t="s">
        <v>541</v>
      </c>
      <c r="B24" s="76" t="s">
        <v>13</v>
      </c>
      <c r="C24" s="77" t="s">
        <v>262</v>
      </c>
      <c r="D24" s="87">
        <v>46235</v>
      </c>
      <c r="E24" s="77" t="s">
        <v>612</v>
      </c>
      <c r="F24" s="88">
        <v>4209</v>
      </c>
      <c r="G24" s="77" t="s">
        <v>106</v>
      </c>
      <c r="H24" s="77" t="s">
        <v>648</v>
      </c>
      <c r="I24" s="77">
        <v>0</v>
      </c>
      <c r="J24" s="77" t="s">
        <v>121</v>
      </c>
      <c r="K24" s="77">
        <v>0</v>
      </c>
      <c r="L24" s="77" t="s">
        <v>649</v>
      </c>
    </row>
    <row r="25" spans="1:12" ht="16" x14ac:dyDescent="0.4">
      <c r="A25" s="76" t="s">
        <v>541</v>
      </c>
      <c r="B25" s="76" t="s">
        <v>13</v>
      </c>
      <c r="C25" s="77" t="s">
        <v>118</v>
      </c>
      <c r="D25" s="87">
        <v>46204</v>
      </c>
      <c r="E25" s="77" t="s">
        <v>612</v>
      </c>
      <c r="F25" s="88">
        <v>4750</v>
      </c>
      <c r="G25" s="77" t="s">
        <v>106</v>
      </c>
      <c r="H25" s="77" t="s">
        <v>310</v>
      </c>
      <c r="I25" s="77">
        <v>0</v>
      </c>
      <c r="J25" s="77" t="s">
        <v>121</v>
      </c>
      <c r="K25" s="77">
        <v>0</v>
      </c>
      <c r="L25" s="76" t="s">
        <v>650</v>
      </c>
    </row>
    <row r="26" spans="1:12" ht="16" x14ac:dyDescent="0.4">
      <c r="A26" s="76" t="s">
        <v>541</v>
      </c>
      <c r="B26" s="76" t="s">
        <v>13</v>
      </c>
      <c r="C26" s="77" t="s">
        <v>118</v>
      </c>
      <c r="D26" s="87" t="s">
        <v>633</v>
      </c>
      <c r="E26" s="77" t="s">
        <v>612</v>
      </c>
      <c r="F26" s="88">
        <v>4750</v>
      </c>
      <c r="G26" s="77" t="s">
        <v>106</v>
      </c>
      <c r="H26" s="77" t="s">
        <v>310</v>
      </c>
      <c r="I26" s="77">
        <v>0</v>
      </c>
      <c r="J26" s="77" t="s">
        <v>121</v>
      </c>
      <c r="K26" s="77">
        <v>0</v>
      </c>
      <c r="L26" s="76" t="s">
        <v>651</v>
      </c>
    </row>
    <row r="27" spans="1:12" ht="16" x14ac:dyDescent="0.4">
      <c r="A27" s="76" t="s">
        <v>541</v>
      </c>
      <c r="B27" s="76" t="s">
        <v>13</v>
      </c>
      <c r="C27" s="77" t="s">
        <v>118</v>
      </c>
      <c r="D27" s="87" t="s">
        <v>635</v>
      </c>
      <c r="E27" s="77" t="s">
        <v>612</v>
      </c>
      <c r="F27" s="88">
        <v>4750</v>
      </c>
      <c r="G27" s="77" t="s">
        <v>106</v>
      </c>
      <c r="H27" s="77" t="s">
        <v>310</v>
      </c>
      <c r="I27" s="77">
        <v>0</v>
      </c>
      <c r="J27" s="77" t="s">
        <v>121</v>
      </c>
      <c r="K27" s="77">
        <v>0</v>
      </c>
      <c r="L27" s="76" t="s">
        <v>652</v>
      </c>
    </row>
    <row r="28" spans="1:12" ht="16" x14ac:dyDescent="0.4">
      <c r="A28" s="76" t="s">
        <v>541</v>
      </c>
      <c r="B28" s="76" t="s">
        <v>13</v>
      </c>
      <c r="C28" s="77" t="s">
        <v>118</v>
      </c>
      <c r="D28" s="87" t="s">
        <v>653</v>
      </c>
      <c r="E28" s="77" t="s">
        <v>612</v>
      </c>
      <c r="F28" s="88">
        <v>4750</v>
      </c>
      <c r="G28" s="77" t="s">
        <v>106</v>
      </c>
      <c r="H28" s="77" t="s">
        <v>310</v>
      </c>
      <c r="I28" s="77">
        <v>0</v>
      </c>
      <c r="J28" s="77" t="s">
        <v>121</v>
      </c>
      <c r="K28" s="77">
        <v>0</v>
      </c>
      <c r="L28" s="76" t="s">
        <v>654</v>
      </c>
    </row>
    <row r="29" spans="1:12" ht="16" x14ac:dyDescent="0.4">
      <c r="A29" s="76" t="s">
        <v>541</v>
      </c>
      <c r="B29" s="76" t="s">
        <v>13</v>
      </c>
      <c r="C29" s="77" t="s">
        <v>262</v>
      </c>
      <c r="D29" s="87">
        <v>46235</v>
      </c>
      <c r="E29" s="77" t="s">
        <v>612</v>
      </c>
      <c r="F29" s="88">
        <v>4956</v>
      </c>
      <c r="G29" s="77" t="s">
        <v>106</v>
      </c>
      <c r="H29" s="77" t="s">
        <v>655</v>
      </c>
      <c r="I29" s="77">
        <v>0</v>
      </c>
      <c r="J29" s="77" t="s">
        <v>121</v>
      </c>
      <c r="K29" s="77">
        <v>0</v>
      </c>
      <c r="L29" s="89" t="s">
        <v>656</v>
      </c>
    </row>
    <row r="30" spans="1:12" ht="16" x14ac:dyDescent="0.4">
      <c r="A30" s="76" t="s">
        <v>541</v>
      </c>
      <c r="B30" s="76" t="s">
        <v>13</v>
      </c>
      <c r="C30" s="77" t="s">
        <v>262</v>
      </c>
      <c r="D30" s="87">
        <v>46204</v>
      </c>
      <c r="E30" s="77" t="s">
        <v>612</v>
      </c>
      <c r="F30" s="88">
        <v>5000</v>
      </c>
      <c r="G30" s="77" t="s">
        <v>106</v>
      </c>
      <c r="H30" s="77" t="s">
        <v>657</v>
      </c>
      <c r="I30" s="77">
        <v>0</v>
      </c>
      <c r="J30" s="77" t="s">
        <v>121</v>
      </c>
      <c r="K30" s="77">
        <v>0</v>
      </c>
      <c r="L30" s="77" t="s">
        <v>658</v>
      </c>
    </row>
    <row r="31" spans="1:12" ht="16" x14ac:dyDescent="0.4">
      <c r="A31" s="76" t="s">
        <v>541</v>
      </c>
      <c r="B31" s="76" t="s">
        <v>13</v>
      </c>
      <c r="C31" s="77" t="s">
        <v>262</v>
      </c>
      <c r="D31" s="87">
        <v>46204</v>
      </c>
      <c r="E31" s="77" t="s">
        <v>612</v>
      </c>
      <c r="F31" s="88">
        <v>5000</v>
      </c>
      <c r="G31" s="77" t="s">
        <v>106</v>
      </c>
      <c r="H31" s="77" t="s">
        <v>110</v>
      </c>
      <c r="I31" s="77">
        <v>0</v>
      </c>
      <c r="J31" s="77" t="s">
        <v>121</v>
      </c>
      <c r="K31" s="77">
        <v>0</v>
      </c>
      <c r="L31" s="77" t="s">
        <v>659</v>
      </c>
    </row>
    <row r="32" spans="1:12" ht="16" x14ac:dyDescent="0.4">
      <c r="A32" s="76" t="s">
        <v>541</v>
      </c>
      <c r="B32" s="76" t="s">
        <v>13</v>
      </c>
      <c r="C32" s="77" t="s">
        <v>262</v>
      </c>
      <c r="D32" s="87">
        <v>46204</v>
      </c>
      <c r="E32" s="77" t="s">
        <v>612</v>
      </c>
      <c r="F32" s="88">
        <v>5000</v>
      </c>
      <c r="G32" s="77" t="s">
        <v>106</v>
      </c>
      <c r="H32" s="77" t="s">
        <v>615</v>
      </c>
      <c r="I32" s="77">
        <v>0</v>
      </c>
      <c r="J32" s="77" t="s">
        <v>121</v>
      </c>
      <c r="K32" s="77">
        <v>0</v>
      </c>
      <c r="L32" s="77" t="s">
        <v>660</v>
      </c>
    </row>
    <row r="33" spans="1:12" ht="16" x14ac:dyDescent="0.4">
      <c r="A33" s="76" t="s">
        <v>541</v>
      </c>
      <c r="B33" s="76" t="s">
        <v>13</v>
      </c>
      <c r="C33" s="77" t="s">
        <v>262</v>
      </c>
      <c r="D33" s="87">
        <v>46235</v>
      </c>
      <c r="E33" s="77" t="s">
        <v>612</v>
      </c>
      <c r="F33" s="88">
        <v>5000</v>
      </c>
      <c r="G33" s="77" t="s">
        <v>106</v>
      </c>
      <c r="H33" s="77" t="s">
        <v>661</v>
      </c>
      <c r="I33" s="77">
        <v>0</v>
      </c>
      <c r="J33" s="77" t="s">
        <v>121</v>
      </c>
      <c r="K33" s="77">
        <v>0</v>
      </c>
      <c r="L33" s="77" t="s">
        <v>662</v>
      </c>
    </row>
    <row r="34" spans="1:12" ht="16" x14ac:dyDescent="0.4">
      <c r="A34" s="76" t="s">
        <v>541</v>
      </c>
      <c r="B34" s="76" t="s">
        <v>13</v>
      </c>
      <c r="C34" s="77" t="s">
        <v>583</v>
      </c>
      <c r="D34" s="87">
        <v>46204</v>
      </c>
      <c r="E34" s="77" t="s">
        <v>612</v>
      </c>
      <c r="F34" s="88">
        <v>6804</v>
      </c>
      <c r="G34" s="77" t="s">
        <v>106</v>
      </c>
      <c r="H34" s="77" t="s">
        <v>584</v>
      </c>
      <c r="I34" s="77">
        <v>0</v>
      </c>
      <c r="J34" s="77" t="s">
        <v>121</v>
      </c>
      <c r="K34" s="77">
        <v>0</v>
      </c>
      <c r="L34" s="77" t="s">
        <v>663</v>
      </c>
    </row>
    <row r="35" spans="1:12" ht="16" x14ac:dyDescent="0.4">
      <c r="A35" s="76" t="s">
        <v>541</v>
      </c>
      <c r="B35" s="76" t="s">
        <v>13</v>
      </c>
      <c r="C35" s="77" t="s">
        <v>583</v>
      </c>
      <c r="D35" s="87">
        <v>46298</v>
      </c>
      <c r="E35" s="77" t="s">
        <v>612</v>
      </c>
      <c r="F35" s="88">
        <v>6804</v>
      </c>
      <c r="G35" s="77" t="s">
        <v>106</v>
      </c>
      <c r="H35" s="77" t="s">
        <v>584</v>
      </c>
      <c r="I35" s="77">
        <v>0</v>
      </c>
      <c r="J35" s="77" t="s">
        <v>121</v>
      </c>
      <c r="K35" s="77">
        <v>0</v>
      </c>
      <c r="L35" s="77" t="s">
        <v>664</v>
      </c>
    </row>
    <row r="36" spans="1:12" ht="16" x14ac:dyDescent="0.4">
      <c r="A36" s="76" t="s">
        <v>541</v>
      </c>
      <c r="B36" s="76" t="s">
        <v>13</v>
      </c>
      <c r="C36" s="77" t="s">
        <v>583</v>
      </c>
      <c r="D36" s="87" t="s">
        <v>635</v>
      </c>
      <c r="E36" s="77" t="s">
        <v>612</v>
      </c>
      <c r="F36" s="88">
        <v>6804</v>
      </c>
      <c r="G36" s="77" t="s">
        <v>106</v>
      </c>
      <c r="H36" s="77" t="s">
        <v>584</v>
      </c>
      <c r="I36" s="77">
        <v>0</v>
      </c>
      <c r="J36" s="77" t="s">
        <v>121</v>
      </c>
      <c r="K36" s="77">
        <v>0</v>
      </c>
      <c r="L36" s="77" t="s">
        <v>665</v>
      </c>
    </row>
    <row r="37" spans="1:12" ht="16" x14ac:dyDescent="0.4">
      <c r="A37" s="76" t="s">
        <v>541</v>
      </c>
      <c r="B37" s="76" t="s">
        <v>13</v>
      </c>
      <c r="C37" s="77" t="s">
        <v>583</v>
      </c>
      <c r="D37" s="87">
        <v>45939</v>
      </c>
      <c r="E37" s="77" t="s">
        <v>612</v>
      </c>
      <c r="F37" s="88">
        <v>6807</v>
      </c>
      <c r="G37" s="77" t="s">
        <v>106</v>
      </c>
      <c r="H37" s="77" t="s">
        <v>584</v>
      </c>
      <c r="I37" s="77">
        <v>0</v>
      </c>
      <c r="J37" s="77" t="s">
        <v>121</v>
      </c>
      <c r="K37" s="77">
        <v>0</v>
      </c>
      <c r="L37" s="77" t="s">
        <v>666</v>
      </c>
    </row>
    <row r="38" spans="1:12" ht="16" x14ac:dyDescent="0.4">
      <c r="A38" s="76" t="s">
        <v>541</v>
      </c>
      <c r="B38" s="76" t="s">
        <v>13</v>
      </c>
      <c r="C38" s="77" t="s">
        <v>118</v>
      </c>
      <c r="D38" s="87" t="s">
        <v>667</v>
      </c>
      <c r="E38" s="77" t="s">
        <v>612</v>
      </c>
      <c r="F38" s="88">
        <v>7600</v>
      </c>
      <c r="G38" s="77" t="s">
        <v>106</v>
      </c>
      <c r="H38" s="77" t="s">
        <v>578</v>
      </c>
      <c r="I38" s="77">
        <v>0</v>
      </c>
      <c r="J38" s="77" t="s">
        <v>121</v>
      </c>
      <c r="K38" s="77">
        <v>0</v>
      </c>
      <c r="L38" s="77" t="s">
        <v>668</v>
      </c>
    </row>
    <row r="39" spans="1:12" ht="16" x14ac:dyDescent="0.4">
      <c r="A39" s="76" t="s">
        <v>541</v>
      </c>
      <c r="B39" s="76" t="s">
        <v>13</v>
      </c>
      <c r="C39" s="77" t="s">
        <v>118</v>
      </c>
      <c r="D39" s="87" t="s">
        <v>669</v>
      </c>
      <c r="E39" s="77" t="s">
        <v>612</v>
      </c>
      <c r="F39" s="88">
        <v>9000</v>
      </c>
      <c r="G39" s="77" t="s">
        <v>106</v>
      </c>
      <c r="H39" s="77" t="s">
        <v>670</v>
      </c>
      <c r="I39" s="77">
        <v>0</v>
      </c>
      <c r="J39" s="77" t="s">
        <v>121</v>
      </c>
      <c r="K39" s="77">
        <v>0</v>
      </c>
      <c r="L39" s="90" t="s">
        <v>671</v>
      </c>
    </row>
    <row r="40" spans="1:12" ht="16" x14ac:dyDescent="0.4">
      <c r="A40" s="76" t="s">
        <v>541</v>
      </c>
      <c r="B40" s="76" t="s">
        <v>13</v>
      </c>
      <c r="C40" s="77" t="s">
        <v>118</v>
      </c>
      <c r="D40" s="87" t="s">
        <v>672</v>
      </c>
      <c r="E40" s="77" t="s">
        <v>612</v>
      </c>
      <c r="F40" s="88">
        <v>9000</v>
      </c>
      <c r="G40" s="77" t="s">
        <v>106</v>
      </c>
      <c r="H40" s="77" t="s">
        <v>670</v>
      </c>
      <c r="I40" s="77">
        <v>0</v>
      </c>
      <c r="J40" s="77" t="s">
        <v>121</v>
      </c>
      <c r="K40" s="77">
        <v>0</v>
      </c>
      <c r="L40" s="90" t="s">
        <v>673</v>
      </c>
    </row>
    <row r="41" spans="1:12" ht="16" x14ac:dyDescent="0.4">
      <c r="A41" s="76" t="s">
        <v>541</v>
      </c>
      <c r="B41" s="76" t="s">
        <v>13</v>
      </c>
      <c r="C41" s="77" t="s">
        <v>118</v>
      </c>
      <c r="D41" s="87">
        <v>45997</v>
      </c>
      <c r="E41" s="77" t="s">
        <v>612</v>
      </c>
      <c r="F41" s="88">
        <v>11250</v>
      </c>
      <c r="G41" s="77" t="s">
        <v>106</v>
      </c>
      <c r="H41" s="77" t="s">
        <v>674</v>
      </c>
      <c r="I41" s="77">
        <v>0</v>
      </c>
      <c r="J41" s="77" t="s">
        <v>121</v>
      </c>
      <c r="K41" s="77">
        <v>0</v>
      </c>
      <c r="L41" s="77" t="s">
        <v>675</v>
      </c>
    </row>
    <row r="42" spans="1:12" ht="16" x14ac:dyDescent="0.4">
      <c r="A42" s="76" t="s">
        <v>541</v>
      </c>
      <c r="B42" s="76" t="s">
        <v>13</v>
      </c>
      <c r="C42" s="77" t="s">
        <v>118</v>
      </c>
      <c r="D42" s="87" t="s">
        <v>676</v>
      </c>
      <c r="E42" s="77" t="s">
        <v>612</v>
      </c>
      <c r="F42" s="88">
        <v>12500</v>
      </c>
      <c r="G42" s="77" t="s">
        <v>106</v>
      </c>
      <c r="H42" s="77" t="s">
        <v>677</v>
      </c>
      <c r="I42" s="77">
        <v>0</v>
      </c>
      <c r="J42" s="77" t="s">
        <v>121</v>
      </c>
      <c r="K42" s="77">
        <v>0</v>
      </c>
      <c r="L42" s="76" t="s">
        <v>608</v>
      </c>
    </row>
    <row r="43" spans="1:12" ht="16" x14ac:dyDescent="0.4">
      <c r="A43" s="76" t="s">
        <v>541</v>
      </c>
      <c r="B43" s="76" t="s">
        <v>13</v>
      </c>
      <c r="C43" s="77" t="s">
        <v>593</v>
      </c>
      <c r="D43" s="87">
        <v>46204</v>
      </c>
      <c r="E43" s="77" t="s">
        <v>612</v>
      </c>
      <c r="F43" s="88">
        <v>21125</v>
      </c>
      <c r="G43" s="77" t="s">
        <v>106</v>
      </c>
      <c r="H43" s="77" t="s">
        <v>110</v>
      </c>
      <c r="I43" s="77">
        <v>0</v>
      </c>
      <c r="J43" s="77" t="s">
        <v>121</v>
      </c>
      <c r="K43" s="77">
        <v>0</v>
      </c>
      <c r="L43" s="77" t="s">
        <v>678</v>
      </c>
    </row>
    <row r="44" spans="1:12" ht="16" x14ac:dyDescent="0.4">
      <c r="A44" s="76" t="s">
        <v>541</v>
      </c>
      <c r="B44" s="76" t="s">
        <v>13</v>
      </c>
      <c r="C44" s="77" t="s">
        <v>593</v>
      </c>
      <c r="D44" s="87" t="s">
        <v>679</v>
      </c>
      <c r="E44" s="77" t="s">
        <v>612</v>
      </c>
      <c r="F44" s="88">
        <v>21125</v>
      </c>
      <c r="G44" s="77" t="s">
        <v>106</v>
      </c>
      <c r="H44" s="77" t="s">
        <v>110</v>
      </c>
      <c r="I44" s="77">
        <v>0</v>
      </c>
      <c r="J44" s="77" t="s">
        <v>121</v>
      </c>
      <c r="K44" s="77">
        <v>0</v>
      </c>
      <c r="L44" s="77" t="s">
        <v>680</v>
      </c>
    </row>
    <row r="45" spans="1:12" ht="16" x14ac:dyDescent="0.4">
      <c r="A45" s="76" t="s">
        <v>541</v>
      </c>
      <c r="B45" s="76" t="s">
        <v>13</v>
      </c>
      <c r="C45" s="77" t="s">
        <v>593</v>
      </c>
      <c r="D45" s="87" t="s">
        <v>635</v>
      </c>
      <c r="E45" s="77" t="s">
        <v>612</v>
      </c>
      <c r="F45" s="88">
        <v>21125</v>
      </c>
      <c r="G45" s="77" t="s">
        <v>106</v>
      </c>
      <c r="H45" s="77" t="s">
        <v>110</v>
      </c>
      <c r="I45" s="77">
        <v>0</v>
      </c>
      <c r="J45" s="77" t="s">
        <v>121</v>
      </c>
      <c r="K45" s="77">
        <v>0</v>
      </c>
      <c r="L45" s="77" t="s">
        <v>681</v>
      </c>
    </row>
    <row r="46" spans="1:12" ht="16" x14ac:dyDescent="0.4">
      <c r="A46" s="76" t="s">
        <v>541</v>
      </c>
      <c r="B46" s="76" t="s">
        <v>13</v>
      </c>
      <c r="C46" s="77" t="s">
        <v>109</v>
      </c>
      <c r="D46" s="87" t="s">
        <v>637</v>
      </c>
      <c r="E46" s="77" t="s">
        <v>612</v>
      </c>
      <c r="F46" s="88">
        <v>21125</v>
      </c>
      <c r="G46" s="77" t="s">
        <v>106</v>
      </c>
      <c r="H46" s="77" t="s">
        <v>110</v>
      </c>
      <c r="I46" s="77">
        <v>0</v>
      </c>
      <c r="J46" s="77" t="s">
        <v>121</v>
      </c>
      <c r="K46" s="77">
        <v>0</v>
      </c>
      <c r="L46" s="77" t="s">
        <v>682</v>
      </c>
    </row>
    <row r="47" spans="1:12" s="94" customFormat="1" ht="16" x14ac:dyDescent="0.4">
      <c r="A47" s="76" t="s">
        <v>541</v>
      </c>
      <c r="B47" s="76" t="s">
        <v>13</v>
      </c>
      <c r="C47" s="76" t="s">
        <v>118</v>
      </c>
      <c r="D47" s="91">
        <v>46329</v>
      </c>
      <c r="E47" s="76" t="s">
        <v>612</v>
      </c>
      <c r="F47" s="92">
        <v>57000</v>
      </c>
      <c r="G47" s="76" t="s">
        <v>106</v>
      </c>
      <c r="H47" s="93" t="s">
        <v>507</v>
      </c>
      <c r="I47" s="76">
        <v>0</v>
      </c>
      <c r="J47" s="76" t="s">
        <v>121</v>
      </c>
      <c r="K47" s="76">
        <v>0</v>
      </c>
      <c r="L47" s="76" t="s">
        <v>683</v>
      </c>
    </row>
    <row r="48" spans="1:12" ht="16" x14ac:dyDescent="0.4">
      <c r="A48" s="76" t="s">
        <v>541</v>
      </c>
      <c r="B48" s="76" t="s">
        <v>13</v>
      </c>
      <c r="C48" s="78" t="s">
        <v>118</v>
      </c>
      <c r="D48" s="85">
        <v>45786</v>
      </c>
      <c r="E48" s="83" t="s">
        <v>612</v>
      </c>
      <c r="F48" s="79">
        <v>200</v>
      </c>
      <c r="G48" s="83" t="s">
        <v>106</v>
      </c>
      <c r="H48" s="82" t="s">
        <v>684</v>
      </c>
      <c r="I48" s="80">
        <v>0</v>
      </c>
      <c r="J48" s="77" t="s">
        <v>121</v>
      </c>
      <c r="K48" s="77">
        <v>0</v>
      </c>
      <c r="L48" s="77" t="s">
        <v>685</v>
      </c>
    </row>
    <row r="49" spans="1:12" ht="16" x14ac:dyDescent="0.4">
      <c r="A49" s="76" t="s">
        <v>541</v>
      </c>
      <c r="B49" s="76" t="s">
        <v>13</v>
      </c>
      <c r="C49" s="78" t="s">
        <v>118</v>
      </c>
      <c r="D49" s="85">
        <v>45783</v>
      </c>
      <c r="E49" s="83" t="s">
        <v>612</v>
      </c>
      <c r="F49" s="79">
        <v>300</v>
      </c>
      <c r="G49" s="83" t="s">
        <v>106</v>
      </c>
      <c r="H49" s="82" t="s">
        <v>686</v>
      </c>
      <c r="I49" s="80">
        <v>0</v>
      </c>
      <c r="J49" s="77" t="s">
        <v>121</v>
      </c>
      <c r="K49" s="77">
        <v>0</v>
      </c>
      <c r="L49" s="77" t="s">
        <v>685</v>
      </c>
    </row>
    <row r="50" spans="1:12" ht="16" x14ac:dyDescent="0.4">
      <c r="A50" s="76" t="s">
        <v>541</v>
      </c>
      <c r="B50" s="76" t="s">
        <v>13</v>
      </c>
      <c r="C50" s="78" t="s">
        <v>118</v>
      </c>
      <c r="D50" s="85">
        <v>45796</v>
      </c>
      <c r="E50" s="83" t="s">
        <v>612</v>
      </c>
      <c r="F50" s="79">
        <v>440</v>
      </c>
      <c r="G50" s="83" t="s">
        <v>106</v>
      </c>
      <c r="H50" s="82" t="s">
        <v>687</v>
      </c>
      <c r="I50" s="80">
        <v>0</v>
      </c>
      <c r="J50" s="77" t="s">
        <v>121</v>
      </c>
      <c r="K50" s="77">
        <v>0</v>
      </c>
      <c r="L50" s="77" t="s">
        <v>685</v>
      </c>
    </row>
    <row r="51" spans="1:12" ht="16" x14ac:dyDescent="0.4">
      <c r="A51" s="76" t="s">
        <v>541</v>
      </c>
      <c r="B51" s="76" t="s">
        <v>13</v>
      </c>
      <c r="C51" s="78" t="s">
        <v>118</v>
      </c>
      <c r="D51" s="85">
        <v>45783</v>
      </c>
      <c r="E51" s="83" t="s">
        <v>612</v>
      </c>
      <c r="F51" s="79">
        <v>450</v>
      </c>
      <c r="G51" s="83" t="s">
        <v>106</v>
      </c>
      <c r="H51" s="82" t="s">
        <v>688</v>
      </c>
      <c r="I51" s="80">
        <v>0</v>
      </c>
      <c r="J51" s="77" t="s">
        <v>121</v>
      </c>
      <c r="K51" s="77">
        <v>0</v>
      </c>
      <c r="L51" s="77" t="s">
        <v>685</v>
      </c>
    </row>
    <row r="52" spans="1:12" ht="16" x14ac:dyDescent="0.4">
      <c r="A52" s="76" t="s">
        <v>541</v>
      </c>
      <c r="B52" s="76" t="s">
        <v>13</v>
      </c>
      <c r="C52" s="78" t="s">
        <v>118</v>
      </c>
      <c r="D52" s="85">
        <v>45817</v>
      </c>
      <c r="E52" s="83" t="s">
        <v>612</v>
      </c>
      <c r="F52" s="79">
        <v>500</v>
      </c>
      <c r="G52" s="83" t="s">
        <v>106</v>
      </c>
      <c r="H52" s="82" t="s">
        <v>689</v>
      </c>
      <c r="I52" s="80">
        <v>0</v>
      </c>
      <c r="J52" s="77" t="s">
        <v>121</v>
      </c>
      <c r="K52" s="77">
        <v>0</v>
      </c>
      <c r="L52" s="77" t="s">
        <v>685</v>
      </c>
    </row>
    <row r="53" spans="1:12" ht="16" x14ac:dyDescent="0.4">
      <c r="A53" s="76" t="s">
        <v>541</v>
      </c>
      <c r="B53" s="76" t="s">
        <v>13</v>
      </c>
      <c r="C53" s="78" t="s">
        <v>118</v>
      </c>
      <c r="D53" s="85">
        <v>45821</v>
      </c>
      <c r="E53" s="83" t="s">
        <v>612</v>
      </c>
      <c r="F53" s="79">
        <v>849</v>
      </c>
      <c r="G53" s="83" t="s">
        <v>106</v>
      </c>
      <c r="H53" s="82" t="s">
        <v>690</v>
      </c>
      <c r="I53" s="80">
        <v>0</v>
      </c>
      <c r="J53" s="77" t="s">
        <v>121</v>
      </c>
      <c r="K53" s="77">
        <v>0</v>
      </c>
      <c r="L53" s="77" t="s">
        <v>685</v>
      </c>
    </row>
    <row r="54" spans="1:12" ht="16" x14ac:dyDescent="0.4">
      <c r="A54" s="76" t="s">
        <v>541</v>
      </c>
      <c r="B54" s="76" t="s">
        <v>13</v>
      </c>
      <c r="C54" s="78" t="s">
        <v>118</v>
      </c>
      <c r="D54" s="85">
        <v>45811</v>
      </c>
      <c r="E54" s="83" t="s">
        <v>612</v>
      </c>
      <c r="F54" s="79">
        <v>850</v>
      </c>
      <c r="G54" s="83" t="s">
        <v>106</v>
      </c>
      <c r="H54" s="82" t="s">
        <v>691</v>
      </c>
      <c r="I54" s="80">
        <v>0</v>
      </c>
      <c r="J54" s="77" t="s">
        <v>121</v>
      </c>
      <c r="K54" s="77">
        <v>0</v>
      </c>
      <c r="L54" s="77" t="s">
        <v>685</v>
      </c>
    </row>
    <row r="55" spans="1:12" ht="16" x14ac:dyDescent="0.4">
      <c r="A55" s="76" t="s">
        <v>541</v>
      </c>
      <c r="B55" s="76" t="s">
        <v>13</v>
      </c>
      <c r="C55" s="78" t="s">
        <v>118</v>
      </c>
      <c r="D55" s="85">
        <v>45783</v>
      </c>
      <c r="E55" s="83" t="s">
        <v>612</v>
      </c>
      <c r="F55" s="79">
        <v>925</v>
      </c>
      <c r="G55" s="83" t="s">
        <v>106</v>
      </c>
      <c r="H55" s="82" t="s">
        <v>692</v>
      </c>
      <c r="I55" s="80">
        <v>0</v>
      </c>
      <c r="J55" s="77" t="s">
        <v>121</v>
      </c>
      <c r="K55" s="77">
        <v>0</v>
      </c>
      <c r="L55" s="77" t="s">
        <v>685</v>
      </c>
    </row>
    <row r="56" spans="1:12" ht="16" x14ac:dyDescent="0.4">
      <c r="A56" s="76" t="s">
        <v>541</v>
      </c>
      <c r="B56" s="76" t="s">
        <v>13</v>
      </c>
      <c r="C56" s="78" t="s">
        <v>118</v>
      </c>
      <c r="D56" s="85">
        <v>45783</v>
      </c>
      <c r="E56" s="83" t="s">
        <v>612</v>
      </c>
      <c r="F56" s="79">
        <v>948</v>
      </c>
      <c r="G56" s="83" t="s">
        <v>106</v>
      </c>
      <c r="H56" s="82" t="s">
        <v>693</v>
      </c>
      <c r="I56" s="80">
        <v>0</v>
      </c>
      <c r="J56" s="77" t="s">
        <v>121</v>
      </c>
      <c r="K56" s="77">
        <v>0</v>
      </c>
      <c r="L56" s="77" t="s">
        <v>685</v>
      </c>
    </row>
    <row r="57" spans="1:12" ht="16" x14ac:dyDescent="0.4">
      <c r="A57" s="76" t="s">
        <v>541</v>
      </c>
      <c r="B57" s="76" t="s">
        <v>13</v>
      </c>
      <c r="C57" s="78" t="s">
        <v>118</v>
      </c>
      <c r="D57" s="85">
        <v>45783</v>
      </c>
      <c r="E57" s="83" t="s">
        <v>612</v>
      </c>
      <c r="F57" s="79">
        <v>952</v>
      </c>
      <c r="G57" s="83" t="s">
        <v>106</v>
      </c>
      <c r="H57" s="82" t="s">
        <v>694</v>
      </c>
      <c r="I57" s="80">
        <v>0</v>
      </c>
      <c r="J57" s="77" t="s">
        <v>121</v>
      </c>
      <c r="K57" s="77">
        <v>0</v>
      </c>
      <c r="L57" s="77" t="s">
        <v>685</v>
      </c>
    </row>
    <row r="58" spans="1:12" ht="16" x14ac:dyDescent="0.4">
      <c r="A58" s="76" t="s">
        <v>541</v>
      </c>
      <c r="B58" s="76" t="s">
        <v>13</v>
      </c>
      <c r="C58" s="78" t="s">
        <v>118</v>
      </c>
      <c r="D58" s="85">
        <v>45821</v>
      </c>
      <c r="E58" s="83" t="s">
        <v>612</v>
      </c>
      <c r="F58" s="79">
        <v>1000</v>
      </c>
      <c r="G58" s="83" t="s">
        <v>106</v>
      </c>
      <c r="H58" s="82" t="s">
        <v>695</v>
      </c>
      <c r="I58" s="80">
        <v>0</v>
      </c>
      <c r="J58" s="77" t="s">
        <v>121</v>
      </c>
      <c r="K58" s="77">
        <v>0</v>
      </c>
      <c r="L58" s="77" t="s">
        <v>685</v>
      </c>
    </row>
    <row r="59" spans="1:12" ht="16" x14ac:dyDescent="0.4">
      <c r="A59" s="76" t="s">
        <v>541</v>
      </c>
      <c r="B59" s="76" t="s">
        <v>13</v>
      </c>
      <c r="C59" s="78" t="s">
        <v>118</v>
      </c>
      <c r="D59" s="85">
        <v>45817</v>
      </c>
      <c r="E59" s="83" t="s">
        <v>612</v>
      </c>
      <c r="F59" s="79">
        <v>1000</v>
      </c>
      <c r="G59" s="83" t="s">
        <v>106</v>
      </c>
      <c r="H59" s="82" t="s">
        <v>696</v>
      </c>
      <c r="I59" s="80">
        <v>0</v>
      </c>
      <c r="J59" s="77" t="s">
        <v>121</v>
      </c>
      <c r="K59" s="77">
        <v>0</v>
      </c>
      <c r="L59" s="77" t="s">
        <v>685</v>
      </c>
    </row>
    <row r="60" spans="1:12" ht="16" x14ac:dyDescent="0.4">
      <c r="A60" s="76" t="s">
        <v>541</v>
      </c>
      <c r="B60" s="76" t="s">
        <v>13</v>
      </c>
      <c r="C60" s="78" t="s">
        <v>118</v>
      </c>
      <c r="D60" s="85">
        <v>45799</v>
      </c>
      <c r="E60" s="83" t="s">
        <v>612</v>
      </c>
      <c r="F60" s="79">
        <v>1000</v>
      </c>
      <c r="G60" s="83" t="s">
        <v>106</v>
      </c>
      <c r="H60" s="82" t="s">
        <v>697</v>
      </c>
      <c r="I60" s="80">
        <v>0</v>
      </c>
      <c r="J60" s="77" t="s">
        <v>121</v>
      </c>
      <c r="K60" s="77">
        <v>0</v>
      </c>
      <c r="L60" s="77" t="s">
        <v>685</v>
      </c>
    </row>
    <row r="61" spans="1:12" ht="16" x14ac:dyDescent="0.4">
      <c r="A61" s="76" t="s">
        <v>541</v>
      </c>
      <c r="B61" s="76" t="s">
        <v>13</v>
      </c>
      <c r="C61" s="78" t="s">
        <v>118</v>
      </c>
      <c r="D61" s="85">
        <v>45799</v>
      </c>
      <c r="E61" s="83" t="s">
        <v>612</v>
      </c>
      <c r="F61" s="79">
        <v>1000</v>
      </c>
      <c r="G61" s="83" t="s">
        <v>106</v>
      </c>
      <c r="H61" s="82" t="s">
        <v>697</v>
      </c>
      <c r="I61" s="80">
        <v>0</v>
      </c>
      <c r="J61" s="77" t="s">
        <v>121</v>
      </c>
      <c r="K61" s="77">
        <v>0</v>
      </c>
      <c r="L61" s="77" t="s">
        <v>685</v>
      </c>
    </row>
    <row r="62" spans="1:12" ht="16" x14ac:dyDescent="0.4">
      <c r="A62" s="76" t="s">
        <v>541</v>
      </c>
      <c r="B62" s="76" t="s">
        <v>13</v>
      </c>
      <c r="C62" s="78" t="s">
        <v>118</v>
      </c>
      <c r="D62" s="85">
        <v>45796</v>
      </c>
      <c r="E62" s="83" t="s">
        <v>612</v>
      </c>
      <c r="F62" s="79">
        <v>1000</v>
      </c>
      <c r="G62" s="83" t="s">
        <v>106</v>
      </c>
      <c r="H62" s="82" t="s">
        <v>698</v>
      </c>
      <c r="I62" s="80">
        <v>0</v>
      </c>
      <c r="J62" s="77" t="s">
        <v>121</v>
      </c>
      <c r="K62" s="77">
        <v>0</v>
      </c>
      <c r="L62" s="77" t="s">
        <v>685</v>
      </c>
    </row>
    <row r="63" spans="1:12" ht="16" x14ac:dyDescent="0.4">
      <c r="A63" s="76" t="s">
        <v>541</v>
      </c>
      <c r="B63" s="76" t="s">
        <v>13</v>
      </c>
      <c r="C63" s="78" t="s">
        <v>118</v>
      </c>
      <c r="D63" s="85">
        <v>45793</v>
      </c>
      <c r="E63" s="83" t="s">
        <v>612</v>
      </c>
      <c r="F63" s="79">
        <v>1000</v>
      </c>
      <c r="G63" s="83" t="s">
        <v>106</v>
      </c>
      <c r="H63" s="82" t="s">
        <v>699</v>
      </c>
      <c r="I63" s="80">
        <v>0</v>
      </c>
      <c r="J63" s="77" t="s">
        <v>121</v>
      </c>
      <c r="K63" s="77">
        <v>0</v>
      </c>
      <c r="L63" s="77" t="s">
        <v>685</v>
      </c>
    </row>
    <row r="64" spans="1:12" ht="16" x14ac:dyDescent="0.4">
      <c r="A64" s="76" t="s">
        <v>541</v>
      </c>
      <c r="B64" s="76" t="s">
        <v>13</v>
      </c>
      <c r="C64" s="78" t="s">
        <v>118</v>
      </c>
      <c r="D64" s="85">
        <v>45790</v>
      </c>
      <c r="E64" s="83" t="s">
        <v>612</v>
      </c>
      <c r="F64" s="79">
        <v>1000</v>
      </c>
      <c r="G64" s="83" t="s">
        <v>106</v>
      </c>
      <c r="H64" s="82" t="s">
        <v>226</v>
      </c>
      <c r="I64" s="80">
        <v>0</v>
      </c>
      <c r="J64" s="77" t="s">
        <v>121</v>
      </c>
      <c r="K64" s="77">
        <v>0</v>
      </c>
      <c r="L64" s="77" t="s">
        <v>685</v>
      </c>
    </row>
    <row r="65" spans="1:12" ht="16" x14ac:dyDescent="0.4">
      <c r="A65" s="76" t="s">
        <v>541</v>
      </c>
      <c r="B65" s="76" t="s">
        <v>13</v>
      </c>
      <c r="C65" s="78" t="s">
        <v>118</v>
      </c>
      <c r="D65" s="85">
        <v>45790</v>
      </c>
      <c r="E65" s="83" t="s">
        <v>612</v>
      </c>
      <c r="F65" s="79">
        <v>1000</v>
      </c>
      <c r="G65" s="83" t="s">
        <v>106</v>
      </c>
      <c r="H65" s="82" t="s">
        <v>700</v>
      </c>
      <c r="I65" s="80">
        <v>0</v>
      </c>
      <c r="J65" s="77" t="s">
        <v>121</v>
      </c>
      <c r="K65" s="77">
        <v>0</v>
      </c>
      <c r="L65" s="77" t="s">
        <v>685</v>
      </c>
    </row>
    <row r="66" spans="1:12" ht="16" x14ac:dyDescent="0.4">
      <c r="A66" s="76" t="s">
        <v>541</v>
      </c>
      <c r="B66" s="76" t="s">
        <v>13</v>
      </c>
      <c r="C66" s="78" t="s">
        <v>118</v>
      </c>
      <c r="D66" s="85">
        <v>45790</v>
      </c>
      <c r="E66" s="83" t="s">
        <v>612</v>
      </c>
      <c r="F66" s="79">
        <v>1000</v>
      </c>
      <c r="G66" s="83" t="s">
        <v>106</v>
      </c>
      <c r="H66" s="82" t="s">
        <v>701</v>
      </c>
      <c r="I66" s="80">
        <v>0</v>
      </c>
      <c r="J66" s="77" t="s">
        <v>121</v>
      </c>
      <c r="K66" s="77">
        <v>0</v>
      </c>
      <c r="L66" s="77" t="s">
        <v>685</v>
      </c>
    </row>
    <row r="67" spans="1:12" ht="16" x14ac:dyDescent="0.4">
      <c r="A67" s="76" t="s">
        <v>541</v>
      </c>
      <c r="B67" s="76" t="s">
        <v>13</v>
      </c>
      <c r="C67" s="78" t="s">
        <v>118</v>
      </c>
      <c r="D67" s="85">
        <v>45786</v>
      </c>
      <c r="E67" s="83" t="s">
        <v>612</v>
      </c>
      <c r="F67" s="79">
        <v>1000</v>
      </c>
      <c r="G67" s="83" t="s">
        <v>106</v>
      </c>
      <c r="H67" s="82" t="s">
        <v>702</v>
      </c>
      <c r="I67" s="80">
        <v>0</v>
      </c>
      <c r="J67" s="77" t="s">
        <v>121</v>
      </c>
      <c r="K67" s="77">
        <v>0</v>
      </c>
      <c r="L67" s="77" t="s">
        <v>685</v>
      </c>
    </row>
    <row r="68" spans="1:12" ht="16" x14ac:dyDescent="0.4">
      <c r="A68" s="76" t="s">
        <v>541</v>
      </c>
      <c r="B68" s="76" t="s">
        <v>13</v>
      </c>
      <c r="C68" s="78" t="s">
        <v>118</v>
      </c>
      <c r="D68" s="85">
        <v>45786</v>
      </c>
      <c r="E68" s="83" t="s">
        <v>612</v>
      </c>
      <c r="F68" s="79">
        <v>1000</v>
      </c>
      <c r="G68" s="83" t="s">
        <v>106</v>
      </c>
      <c r="H68" s="82" t="s">
        <v>703</v>
      </c>
      <c r="I68" s="80">
        <v>0</v>
      </c>
      <c r="J68" s="77" t="s">
        <v>121</v>
      </c>
      <c r="K68" s="77">
        <v>0</v>
      </c>
      <c r="L68" s="77" t="s">
        <v>685</v>
      </c>
    </row>
    <row r="69" spans="1:12" ht="16" x14ac:dyDescent="0.4">
      <c r="A69" s="76" t="s">
        <v>541</v>
      </c>
      <c r="B69" s="76" t="s">
        <v>13</v>
      </c>
      <c r="C69" s="78" t="s">
        <v>118</v>
      </c>
      <c r="D69" s="85">
        <v>45786</v>
      </c>
      <c r="E69" s="83" t="s">
        <v>612</v>
      </c>
      <c r="F69" s="79">
        <v>1000</v>
      </c>
      <c r="G69" s="83" t="s">
        <v>106</v>
      </c>
      <c r="H69" s="82" t="s">
        <v>704</v>
      </c>
      <c r="I69" s="80">
        <v>0</v>
      </c>
      <c r="J69" s="77" t="s">
        <v>121</v>
      </c>
      <c r="K69" s="77">
        <v>0</v>
      </c>
      <c r="L69" s="77" t="s">
        <v>685</v>
      </c>
    </row>
    <row r="70" spans="1:12" ht="16" x14ac:dyDescent="0.4">
      <c r="A70" s="76" t="s">
        <v>541</v>
      </c>
      <c r="B70" s="76" t="s">
        <v>13</v>
      </c>
      <c r="C70" s="78" t="s">
        <v>118</v>
      </c>
      <c r="D70" s="85">
        <v>45786</v>
      </c>
      <c r="E70" s="83" t="s">
        <v>612</v>
      </c>
      <c r="F70" s="79">
        <v>1000</v>
      </c>
      <c r="G70" s="83" t="s">
        <v>106</v>
      </c>
      <c r="H70" s="82" t="s">
        <v>705</v>
      </c>
      <c r="I70" s="80">
        <v>0</v>
      </c>
      <c r="J70" s="77" t="s">
        <v>121</v>
      </c>
      <c r="K70" s="77">
        <v>0</v>
      </c>
      <c r="L70" s="77" t="s">
        <v>685</v>
      </c>
    </row>
    <row r="71" spans="1:12" ht="16" x14ac:dyDescent="0.4">
      <c r="A71" s="76" t="s">
        <v>541</v>
      </c>
      <c r="B71" s="76" t="s">
        <v>13</v>
      </c>
      <c r="C71" s="78" t="s">
        <v>118</v>
      </c>
      <c r="D71" s="85">
        <v>45783</v>
      </c>
      <c r="E71" s="83" t="s">
        <v>612</v>
      </c>
      <c r="F71" s="79">
        <v>1000</v>
      </c>
      <c r="G71" s="83" t="s">
        <v>106</v>
      </c>
      <c r="H71" s="82" t="s">
        <v>706</v>
      </c>
      <c r="I71" s="80">
        <v>0</v>
      </c>
      <c r="J71" s="77" t="s">
        <v>121</v>
      </c>
      <c r="K71" s="77">
        <v>0</v>
      </c>
      <c r="L71" s="77" t="s">
        <v>685</v>
      </c>
    </row>
    <row r="72" spans="1:12" ht="16" x14ac:dyDescent="0.4">
      <c r="A72" s="76" t="s">
        <v>541</v>
      </c>
      <c r="B72" s="76" t="s">
        <v>13</v>
      </c>
      <c r="C72" s="78" t="s">
        <v>118</v>
      </c>
      <c r="D72" s="85">
        <v>45783</v>
      </c>
      <c r="E72" s="83" t="s">
        <v>612</v>
      </c>
      <c r="F72" s="79">
        <v>1000</v>
      </c>
      <c r="G72" s="83" t="s">
        <v>106</v>
      </c>
      <c r="H72" s="82" t="s">
        <v>707</v>
      </c>
      <c r="I72" s="80">
        <v>0</v>
      </c>
      <c r="J72" s="77" t="s">
        <v>121</v>
      </c>
      <c r="K72" s="77">
        <v>0</v>
      </c>
      <c r="L72" s="77" t="s">
        <v>685</v>
      </c>
    </row>
    <row r="73" spans="1:12" ht="16" x14ac:dyDescent="0.4">
      <c r="A73" s="76" t="s">
        <v>541</v>
      </c>
      <c r="B73" s="76" t="s">
        <v>13</v>
      </c>
      <c r="C73" s="78" t="s">
        <v>118</v>
      </c>
      <c r="D73" s="85">
        <v>45783</v>
      </c>
      <c r="E73" s="83" t="s">
        <v>708</v>
      </c>
      <c r="F73" s="79">
        <v>1000</v>
      </c>
      <c r="G73" s="83" t="s">
        <v>106</v>
      </c>
      <c r="H73" s="82" t="s">
        <v>709</v>
      </c>
      <c r="I73" s="80">
        <v>0</v>
      </c>
      <c r="J73" s="77" t="s">
        <v>121</v>
      </c>
      <c r="K73" s="77">
        <v>0</v>
      </c>
      <c r="L73" s="77" t="s">
        <v>685</v>
      </c>
    </row>
    <row r="74" spans="1:12" ht="16" x14ac:dyDescent="0.4">
      <c r="A74" s="76" t="s">
        <v>541</v>
      </c>
      <c r="B74" s="76" t="s">
        <v>13</v>
      </c>
      <c r="C74" s="78" t="s">
        <v>118</v>
      </c>
      <c r="D74" s="85">
        <v>45783</v>
      </c>
      <c r="E74" s="83" t="s">
        <v>710</v>
      </c>
      <c r="F74" s="79">
        <v>1000</v>
      </c>
      <c r="G74" s="83" t="s">
        <v>106</v>
      </c>
      <c r="H74" s="82" t="s">
        <v>469</v>
      </c>
      <c r="I74" s="80">
        <v>0</v>
      </c>
      <c r="J74" s="77" t="s">
        <v>121</v>
      </c>
      <c r="K74" s="77">
        <v>0</v>
      </c>
      <c r="L74" s="77" t="s">
        <v>685</v>
      </c>
    </row>
    <row r="75" spans="1:12" ht="16" x14ac:dyDescent="0.4">
      <c r="A75" s="76" t="s">
        <v>541</v>
      </c>
      <c r="B75" s="76" t="s">
        <v>13</v>
      </c>
      <c r="C75" s="78" t="s">
        <v>118</v>
      </c>
      <c r="D75" s="85">
        <v>45783</v>
      </c>
      <c r="E75" s="83" t="s">
        <v>711</v>
      </c>
      <c r="F75" s="79">
        <v>1000</v>
      </c>
      <c r="G75" s="83" t="s">
        <v>106</v>
      </c>
      <c r="H75" s="82" t="s">
        <v>146</v>
      </c>
      <c r="I75" s="80">
        <v>0</v>
      </c>
      <c r="J75" s="77" t="s">
        <v>121</v>
      </c>
      <c r="K75" s="77">
        <v>0</v>
      </c>
      <c r="L75" s="77" t="s">
        <v>685</v>
      </c>
    </row>
    <row r="76" spans="1:12" ht="16" x14ac:dyDescent="0.4">
      <c r="A76" s="76" t="s">
        <v>541</v>
      </c>
      <c r="B76" s="76" t="s">
        <v>13</v>
      </c>
      <c r="C76" s="78" t="s">
        <v>118</v>
      </c>
      <c r="D76" s="85">
        <v>45783</v>
      </c>
      <c r="E76" s="83" t="s">
        <v>712</v>
      </c>
      <c r="F76" s="79">
        <v>1000</v>
      </c>
      <c r="G76" s="83" t="s">
        <v>106</v>
      </c>
      <c r="H76" s="82" t="s">
        <v>467</v>
      </c>
      <c r="I76" s="80">
        <v>0</v>
      </c>
      <c r="J76" s="77" t="s">
        <v>121</v>
      </c>
      <c r="K76" s="77">
        <v>0</v>
      </c>
      <c r="L76" s="77" t="s">
        <v>685</v>
      </c>
    </row>
    <row r="77" spans="1:12" ht="16" x14ac:dyDescent="0.4">
      <c r="A77" s="76" t="s">
        <v>541</v>
      </c>
      <c r="B77" s="76" t="s">
        <v>13</v>
      </c>
      <c r="C77" s="78" t="s">
        <v>118</v>
      </c>
      <c r="D77" s="85">
        <v>45783</v>
      </c>
      <c r="E77" s="83" t="s">
        <v>713</v>
      </c>
      <c r="F77" s="79">
        <v>1000</v>
      </c>
      <c r="G77" s="83" t="s">
        <v>106</v>
      </c>
      <c r="H77" s="82" t="s">
        <v>714</v>
      </c>
      <c r="I77" s="80">
        <v>0</v>
      </c>
      <c r="J77" s="77" t="s">
        <v>121</v>
      </c>
      <c r="K77" s="77">
        <v>0</v>
      </c>
      <c r="L77" s="77" t="s">
        <v>685</v>
      </c>
    </row>
    <row r="78" spans="1:12" ht="16" x14ac:dyDescent="0.4">
      <c r="A78" s="76" t="s">
        <v>541</v>
      </c>
      <c r="B78" s="76" t="s">
        <v>13</v>
      </c>
      <c r="C78" s="78" t="s">
        <v>118</v>
      </c>
      <c r="D78" s="85">
        <v>45783</v>
      </c>
      <c r="E78" s="83" t="s">
        <v>715</v>
      </c>
      <c r="F78" s="79">
        <v>1000</v>
      </c>
      <c r="G78" s="83" t="s">
        <v>106</v>
      </c>
      <c r="H78" s="82" t="s">
        <v>716</v>
      </c>
      <c r="I78" s="80">
        <v>0</v>
      </c>
      <c r="J78" s="77" t="s">
        <v>121</v>
      </c>
      <c r="K78" s="77">
        <v>0</v>
      </c>
      <c r="L78" s="77" t="s">
        <v>685</v>
      </c>
    </row>
    <row r="79" spans="1:12" ht="16" x14ac:dyDescent="0.4">
      <c r="A79" s="76" t="s">
        <v>541</v>
      </c>
      <c r="B79" s="76" t="s">
        <v>13</v>
      </c>
      <c r="C79" s="78" t="s">
        <v>118</v>
      </c>
      <c r="D79" s="85">
        <v>45783</v>
      </c>
      <c r="E79" s="83" t="s">
        <v>717</v>
      </c>
      <c r="F79" s="79">
        <v>1000</v>
      </c>
      <c r="G79" s="83" t="s">
        <v>106</v>
      </c>
      <c r="H79" s="82" t="s">
        <v>718</v>
      </c>
      <c r="I79" s="80">
        <v>0</v>
      </c>
      <c r="J79" s="77" t="s">
        <v>121</v>
      </c>
      <c r="K79" s="77">
        <v>0</v>
      </c>
      <c r="L79" s="77" t="s">
        <v>685</v>
      </c>
    </row>
    <row r="81" spans="8:8" x14ac:dyDescent="0.35">
      <c r="H81" s="75" t="s">
        <v>719</v>
      </c>
    </row>
  </sheetData>
  <sortState xmlns:xlrd2="http://schemas.microsoft.com/office/spreadsheetml/2017/richdata2" ref="A2:L72">
    <sortCondition ref="F2:F7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8B4F-56D0-4656-8564-4A55DCE074D6}">
  <dimension ref="A2:E68"/>
  <sheetViews>
    <sheetView topLeftCell="A54" workbookViewId="0">
      <selection activeCell="B68" sqref="B24:B68"/>
    </sheetView>
  </sheetViews>
  <sheetFormatPr defaultRowHeight="14.5" x14ac:dyDescent="0.35"/>
  <sheetData>
    <row r="2" spans="5:5" x14ac:dyDescent="0.35">
      <c r="E2" s="70"/>
    </row>
    <row r="3" spans="5:5" x14ac:dyDescent="0.35">
      <c r="E3" s="70"/>
    </row>
    <row r="4" spans="5:5" x14ac:dyDescent="0.35">
      <c r="E4" s="70"/>
    </row>
    <row r="5" spans="5:5" x14ac:dyDescent="0.35">
      <c r="E5" s="70"/>
    </row>
    <row r="6" spans="5:5" x14ac:dyDescent="0.35">
      <c r="E6" s="70"/>
    </row>
    <row r="7" spans="5:5" x14ac:dyDescent="0.35">
      <c r="E7" s="70"/>
    </row>
    <row r="8" spans="5:5" x14ac:dyDescent="0.35">
      <c r="E8" s="70"/>
    </row>
    <row r="9" spans="5:5" x14ac:dyDescent="0.35">
      <c r="E9" s="70"/>
    </row>
    <row r="10" spans="5:5" x14ac:dyDescent="0.35">
      <c r="E10" s="70"/>
    </row>
    <row r="11" spans="5:5" x14ac:dyDescent="0.35">
      <c r="E11" s="70"/>
    </row>
    <row r="12" spans="5:5" x14ac:dyDescent="0.35">
      <c r="E12" s="70"/>
    </row>
    <row r="13" spans="5:5" x14ac:dyDescent="0.35">
      <c r="E13" s="70"/>
    </row>
    <row r="14" spans="5:5" x14ac:dyDescent="0.35">
      <c r="E14" s="70"/>
    </row>
    <row r="15" spans="5:5" x14ac:dyDescent="0.35">
      <c r="E15" s="70"/>
    </row>
    <row r="16" spans="5:5" x14ac:dyDescent="0.35">
      <c r="E16" s="70"/>
    </row>
    <row r="17" spans="5:5" x14ac:dyDescent="0.35">
      <c r="E17" s="70"/>
    </row>
    <row r="18" spans="5:5" x14ac:dyDescent="0.35">
      <c r="E18" s="70"/>
    </row>
    <row r="19" spans="5:5" x14ac:dyDescent="0.35">
      <c r="E19" s="70"/>
    </row>
    <row r="20" spans="5:5" x14ac:dyDescent="0.35">
      <c r="E20" s="70"/>
    </row>
    <row r="21" spans="5:5" x14ac:dyDescent="0.35">
      <c r="E21" s="70"/>
    </row>
    <row r="22" spans="5:5" x14ac:dyDescent="0.35">
      <c r="E22" s="70"/>
    </row>
    <row r="23" spans="5:5" x14ac:dyDescent="0.35">
      <c r="E23" s="70"/>
    </row>
    <row r="24" spans="5:5" x14ac:dyDescent="0.35">
      <c r="E24" s="70"/>
    </row>
    <row r="25" spans="5:5" x14ac:dyDescent="0.35">
      <c r="E25" s="70"/>
    </row>
    <row r="26" spans="5:5" x14ac:dyDescent="0.35">
      <c r="E26" s="70"/>
    </row>
    <row r="27" spans="5:5" x14ac:dyDescent="0.35">
      <c r="E27" s="70"/>
    </row>
    <row r="28" spans="5:5" x14ac:dyDescent="0.35">
      <c r="E28" s="70"/>
    </row>
    <row r="29" spans="5:5" x14ac:dyDescent="0.35">
      <c r="E29" s="70"/>
    </row>
    <row r="30" spans="5:5" x14ac:dyDescent="0.35">
      <c r="E30" s="70"/>
    </row>
    <row r="31" spans="5:5" x14ac:dyDescent="0.35">
      <c r="E31" s="70"/>
    </row>
    <row r="32" spans="5:5" x14ac:dyDescent="0.35">
      <c r="E32" s="70"/>
    </row>
    <row r="33" spans="1:5" x14ac:dyDescent="0.35">
      <c r="E33" s="70"/>
    </row>
    <row r="34" spans="1:5" x14ac:dyDescent="0.35">
      <c r="E34" s="70"/>
    </row>
    <row r="35" spans="1:5" x14ac:dyDescent="0.35">
      <c r="E35" s="70"/>
    </row>
    <row r="36" spans="1:5" x14ac:dyDescent="0.35">
      <c r="E36" s="70"/>
    </row>
    <row r="37" spans="1:5" x14ac:dyDescent="0.35">
      <c r="A37" s="71"/>
      <c r="E37" s="70"/>
    </row>
    <row r="38" spans="1:5" x14ac:dyDescent="0.35">
      <c r="A38" s="71"/>
      <c r="E38" s="70"/>
    </row>
    <row r="39" spans="1:5" x14ac:dyDescent="0.35">
      <c r="A39" s="71"/>
      <c r="E39" s="70"/>
    </row>
    <row r="40" spans="1:5" x14ac:dyDescent="0.35">
      <c r="A40" s="71"/>
      <c r="E40" s="70"/>
    </row>
    <row r="41" spans="1:5" x14ac:dyDescent="0.35">
      <c r="A41" s="71"/>
      <c r="E41" s="70"/>
    </row>
    <row r="42" spans="1:5" x14ac:dyDescent="0.35">
      <c r="A42" s="71"/>
      <c r="E42" s="70"/>
    </row>
    <row r="43" spans="1:5" x14ac:dyDescent="0.35">
      <c r="A43" s="71"/>
      <c r="E43" s="70"/>
    </row>
    <row r="44" spans="1:5" x14ac:dyDescent="0.35">
      <c r="A44" s="71"/>
      <c r="E44" s="70"/>
    </row>
    <row r="45" spans="1:5" x14ac:dyDescent="0.35">
      <c r="A45" s="71"/>
      <c r="E45" s="70"/>
    </row>
    <row r="46" spans="1:5" x14ac:dyDescent="0.35">
      <c r="A46" s="71"/>
      <c r="E46" s="70"/>
    </row>
    <row r="47" spans="1:5" x14ac:dyDescent="0.35">
      <c r="A47" s="71"/>
      <c r="E47" s="70"/>
    </row>
    <row r="48" spans="1:5" x14ac:dyDescent="0.35">
      <c r="A48" s="71"/>
      <c r="E48" s="70"/>
    </row>
    <row r="49" spans="1:5" x14ac:dyDescent="0.35">
      <c r="A49" s="71"/>
      <c r="E49" s="70"/>
    </row>
    <row r="50" spans="1:5" x14ac:dyDescent="0.35">
      <c r="A50" s="71"/>
      <c r="E50" s="70"/>
    </row>
    <row r="51" spans="1:5" x14ac:dyDescent="0.35">
      <c r="A51" s="71"/>
    </row>
    <row r="52" spans="1:5" x14ac:dyDescent="0.35">
      <c r="A52" s="71"/>
    </row>
    <row r="53" spans="1:5" x14ac:dyDescent="0.35">
      <c r="A53" s="71"/>
    </row>
    <row r="54" spans="1:5" x14ac:dyDescent="0.35">
      <c r="A54" s="71"/>
    </row>
    <row r="55" spans="1:5" x14ac:dyDescent="0.35">
      <c r="A55" s="71"/>
    </row>
    <row r="56" spans="1:5" x14ac:dyDescent="0.35">
      <c r="A56" s="71"/>
    </row>
    <row r="57" spans="1:5" x14ac:dyDescent="0.35">
      <c r="A57" s="71"/>
    </row>
    <row r="58" spans="1:5" x14ac:dyDescent="0.35">
      <c r="A58" s="71"/>
    </row>
    <row r="59" spans="1:5" x14ac:dyDescent="0.35">
      <c r="A59" s="71"/>
    </row>
    <row r="60" spans="1:5" x14ac:dyDescent="0.35">
      <c r="A60" s="71"/>
    </row>
    <row r="61" spans="1:5" x14ac:dyDescent="0.35">
      <c r="A61" s="71"/>
    </row>
    <row r="62" spans="1:5" x14ac:dyDescent="0.35">
      <c r="A62" s="71"/>
    </row>
    <row r="63" spans="1:5" x14ac:dyDescent="0.35">
      <c r="A63" s="71"/>
    </row>
    <row r="64" spans="1:5" x14ac:dyDescent="0.35">
      <c r="A64" s="71"/>
    </row>
    <row r="65" spans="1:1" x14ac:dyDescent="0.35">
      <c r="A65" s="71"/>
    </row>
    <row r="66" spans="1:1" x14ac:dyDescent="0.35">
      <c r="A66" s="71"/>
    </row>
    <row r="67" spans="1:1" x14ac:dyDescent="0.35">
      <c r="A67" s="71"/>
    </row>
    <row r="68" spans="1:1" x14ac:dyDescent="0.35">
      <c r="A68" s="7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3037A428A2F844A8A090F26F18CCBB" ma:contentTypeVersion="15" ma:contentTypeDescription="Create a new document." ma:contentTypeScope="" ma:versionID="dfd06d75ce09a3607cba67f278202f76">
  <xsd:schema xmlns:xsd="http://www.w3.org/2001/XMLSchema" xmlns:xs="http://www.w3.org/2001/XMLSchema" xmlns:p="http://schemas.microsoft.com/office/2006/metadata/properties" xmlns:ns2="b7dfb97c-8226-447b-8680-4c94ceb13445" xmlns:ns3="ef3254c2-4d5f-4a68-a6e5-662cb70b76b7" targetNamespace="http://schemas.microsoft.com/office/2006/metadata/properties" ma:root="true" ma:fieldsID="969c614dba30a16b5a76b95e029f6277" ns2:_="" ns3:_="">
    <xsd:import namespace="b7dfb97c-8226-447b-8680-4c94ceb13445"/>
    <xsd:import namespace="ef3254c2-4d5f-4a68-a6e5-662cb70b76b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LABELADD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dfb97c-8226-447b-8680-4c94ceb13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e9b525c-1618-45a7-8c14-38aa3626065d"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ABELADDED" ma:index="22" nillable="true" ma:displayName="LABEL ADDED" ma:description="When was Retention Label added" ma:format="Dropdown" ma:internalName="LABELADDED">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3254c2-4d5f-4a68-a6e5-662cb70b76b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dfb97c-8226-447b-8680-4c94ceb13445">
      <Terms xmlns="http://schemas.microsoft.com/office/infopath/2007/PartnerControls"/>
    </lcf76f155ced4ddcb4097134ff3c332f>
    <LABELADDED xmlns="b7dfb97c-8226-447b-8680-4c94ceb13445" xsi:nil="true"/>
  </documentManagement>
</p:properties>
</file>

<file path=customXml/itemProps1.xml><?xml version="1.0" encoding="utf-8"?>
<ds:datastoreItem xmlns:ds="http://schemas.openxmlformats.org/officeDocument/2006/customXml" ds:itemID="{AC0F8B10-2EC9-4548-91F9-30F7DA8EF9A0}">
  <ds:schemaRefs>
    <ds:schemaRef ds:uri="http://schemas.microsoft.com/sharepoint/v3/contenttype/forms"/>
  </ds:schemaRefs>
</ds:datastoreItem>
</file>

<file path=customXml/itemProps2.xml><?xml version="1.0" encoding="utf-8"?>
<ds:datastoreItem xmlns:ds="http://schemas.openxmlformats.org/officeDocument/2006/customXml" ds:itemID="{0E969733-C28F-4D0A-A807-33599D9471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dfb97c-8226-447b-8680-4c94ceb13445"/>
    <ds:schemaRef ds:uri="ef3254c2-4d5f-4a68-a6e5-662cb70b76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E3CF58-0EB3-403D-AF70-863A0F1AA45C}">
  <ds:schemaRefs>
    <ds:schemaRef ds:uri="http://schemas.microsoft.com/office/2006/metadata/properties"/>
    <ds:schemaRef ds:uri="http://schemas.microsoft.com/office/infopath/2007/PartnerControls"/>
    <ds:schemaRef ds:uri="b7dfb97c-8226-447b-8680-4c94ceb134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2019 - 2020</vt:lpstr>
      <vt:lpstr>2020 - 2021 </vt:lpstr>
      <vt:lpstr>2021- 2022</vt:lpstr>
      <vt:lpstr>2022 - 2023 </vt:lpstr>
      <vt:lpstr>2023-2024</vt:lpstr>
      <vt:lpstr>2024 - 2025 </vt:lpstr>
      <vt:lpstr>2025 - 2026 </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Elaine Pollock</dc:creator>
  <cp:keywords/>
  <dc:description/>
  <cp:lastModifiedBy>Ben Goddard</cp:lastModifiedBy>
  <cp:revision/>
  <dcterms:created xsi:type="dcterms:W3CDTF">2020-05-26T10:56:19Z</dcterms:created>
  <dcterms:modified xsi:type="dcterms:W3CDTF">2026-07-28T08:36:15Z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0x010100ED3037A428A2F844A8A090F26F18CCBB</vt:lpwstr>
  </property>
  <property fmtid="{D5CDD505-2E9C-101B-9397-08002B2CF9AE}" pid="3" name="MediaServiceImageTags">
    <vt:lpwstr/>
  </property>
</Properties>
</file>